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<sst xmlns="http://schemas.openxmlformats.org/spreadsheetml/2006/main" count="2993" uniqueCount="2083">
  <si>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</si>
  <si>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</si>
  <si>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</si>
  <si>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</si>
  <si>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</si>
  <si>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</si>
  <si>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</si>
  <si>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</si>
  <si>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</si>
  <si>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</si>
  <si>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</si>
  <si>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</si>
  <si>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</si>
  <si>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</si>
  <si>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</si>
  <si>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</si>
  <si>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</si>
  <si>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</si>
  <si>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</si>
  <si>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</si>
  <si>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</si>
  <si>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</si>
  <si>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</si>
  <si>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</si>
  <si>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</si>
  <si>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</si>
  <si>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</si>
  <si>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</si>
  <si>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</si>
  <si>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</si>
  <si>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</si>
  <si>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</si>
  <si>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</si>
  <si>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</si>
  <si>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</si>
  <si>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</si>
  <si>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</si>
  <si>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</si>
  <si>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</si>
  <si>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</si>
  <si>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</si>
  <si>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</si>
  <si>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</si>
  <si>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</si>
  <si>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</si>
  <si>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</si>
  <si>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</si>
  <si>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</si>
  <si>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</si>
  <si>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</si>
  <si>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</si>
  <si>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</si>
  <si>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</si>
  <si>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</si>
  <si>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</si>
  <si>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</si>
  <si>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</si>
  <si>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</si>
  <si>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</si>
  <si>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</si>
  <si>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</si>
  <si>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</si>
  <si>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</si>
  <si>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</si>
  <si>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</si>
  <si>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</si>
  <si>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</si>
  <si>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</si>
  <si>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</si>
  <si>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</si>
  <si>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</si>
  <si>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</si>
  <si>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</si>
  <si>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</si>
  <si>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</si>
  <si>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</si>
  <si>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</si>
  <si>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</si>
  <si>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</si>
  <si>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</si>
  <si>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</si>
  <si>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</si>
  <si>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</si>
  <si>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</si>
  <si>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</si>
  <si>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</si>
  <si>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</si>
  <si>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</si>
  <si>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</si>
  <si>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</si>
  <si>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</si>
  <si>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</si>
  <si>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</si>
  <si>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</si>
  <si>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</si>
  <si>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</si>
  <si>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</si>
  <si>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</si>
  <si>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</si>
  <si>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</si>
  <si>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</si>
  <si>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</si>
  <si>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</si>
  <si>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</si>
  <si>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</si>
  <si>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</si>
  <si>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</si>
  <si>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</si>
  <si>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</si>
  <si>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</si>
  <si>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</si>
  <si>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</si>
  <si>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</si>
  <si>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</si>
  <si>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</si>
  <si>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</si>
  <si>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</si>
  <si>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</si>
  <si>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</si>
  <si>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</si>
  <si>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</si>
  <si>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</si>
  <si>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</si>
  <si>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</si>
  <si>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</si>
  <si>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</si>
  <si>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</si>
  <si>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</si>
  <si>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</si>
  <si>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</si>
  <si>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</si>
  <si>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</si>
  <si>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</si>
  <si>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</si>
  <si>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</si>
  <si>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</si>
  <si>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</si>
  <si>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</si>
  <si>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</si>
  <si>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</si>
  <si>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</si>
  <si>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</si>
  <si>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</si>
  <si>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</si>
  <si>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</si>
  <si>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</si>
  <si>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</si>
  <si>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</si>
  <si>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</si>
  <si>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</si>
  <si>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</si>
  <si>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</si>
  <si>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</si>
  <si>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</si>
  <si>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</si>
  <si>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</si>
  <si>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</si>
  <si>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</si>
  <si>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</si>
  <si>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</si>
  <si>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</si>
  <si>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</si>
  <si>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</si>
  <si>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</si>
  <si>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</si>
  <si>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</si>
  <si>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</si>
  <si>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</si>
  <si>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</si>
  <si>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</si>
  <si>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</si>
  <si>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</si>
  <si>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</si>
  <si>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</si>
  <si>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</si>
  <si>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</si>
  <si>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</si>
  <si>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</si>
  <si>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</si>
  <si>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</si>
  <si>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</si>
  <si>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</si>
  <si>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</si>
  <si>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</si>
  <si>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</si>
  <si>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</si>
  <si>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</si>
  <si>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</si>
  <si>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</si>
  <si>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</si>
  <si>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</si>
  <si>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</si>
  <si>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</si>
  <si>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</si>
  <si>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</si>
  <si>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</si>
  <si>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</si>
  <si>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</si>
  <si>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</si>
  <si>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</si>
  <si>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</si>
  <si>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</si>
  <si>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</si>
  <si>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</si>
  <si>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</si>
  <si>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</si>
  <si>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</si>
  <si>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</si>
  <si>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</si>
  <si>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</si>
  <si>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</si>
  <si>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</si>
  <si>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</si>
  <si>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</si>
  <si>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</si>
  <si>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</si>
  <si>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</si>
  <si>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</si>
  <si>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</si>
  <si>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</si>
  <si>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</si>
  <si>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</si>
  <si>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</si>
  <si>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</si>
  <si>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</si>
  <si>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</si>
  <si>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</si>
  <si>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</si>
  <si>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</si>
  <si>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</si>
  <si>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</si>
  <si>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</si>
  <si>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</si>
  <si>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</si>
  <si>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</si>
  <si>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</si>
  <si>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</si>
  <si>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</si>
  <si>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</si>
  <si>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</si>
  <si>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</si>
  <si>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</si>
  <si>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</si>
  <si>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</si>
  <si>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</si>
  <si>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</si>
  <si>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</si>
  <si>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</si>
  <si>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</si>
  <si>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</si>
  <si>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</si>
  <si>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</si>
  <si>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</si>
  <si>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</si>
  <si>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</si>
  <si>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</si>
  <si>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</si>
  <si>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</si>
  <si>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</si>
  <si>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</si>
  <si>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</si>
  <si>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</si>
  <si>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</si>
  <si>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</si>
  <si>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</si>
  <si>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</si>
  <si>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</si>
  <si>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</si>
  <si>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</si>
  <si>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</si>
  <si>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</si>
  <si>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</si>
  <si>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</si>
  <si>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</si>
  <si>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</si>
  <si>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</si>
  <si>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</si>
  <si>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</si>
  <si>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</si>
  <si>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</si>
  <si>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</si>
  <si>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</si>
  <si>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</si>
  <si>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</si>
  <si>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</si>
  <si>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</si>
  <si>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</si>
  <si>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</si>
  <si>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</si>
  <si>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</si>
  <si>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</si>
  <si>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</si>
  <si>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</si>
  <si>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</si>
  <si>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</si>
  <si>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</si>
  <si>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</si>
  <si>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</si>
  <si>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</si>
  <si>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</si>
  <si>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</si>
  <si>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</si>
  <si>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</si>
  <si>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</si>
  <si>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</si>
  <si>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</si>
  <si>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</si>
  <si>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</si>
  <si>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</si>
  <si>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</si>
  <si>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</si>
  <si>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</si>
  <si>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</si>
  <si>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</si>
  <si>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</si>
  <si>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</si>
  <si>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</si>
  <si>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</si>
  <si>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</si>
  <si>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</si>
  <si>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</si>
  <si>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</si>
  <si>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</si>
  <si>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</si>
  <si>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</si>
  <si>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</si>
  <si>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</si>
  <si>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</si>
  <si>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</si>
  <si>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</si>
  <si>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</si>
  <si>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</si>
  <si>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</si>
  <si>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</si>
  <si>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</si>
  <si>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</si>
  <si>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</si>
  <si>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</si>
  <si>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</si>
  <si>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</si>
  <si>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</si>
  <si>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</si>
  <si>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</si>
  <si>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</si>
  <si>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</si>
  <si>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</si>
  <si>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</si>
  <si>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</si>
  <si>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</si>
  <si>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</si>
  <si>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</si>
  <si>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</si>
  <si>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</si>
  <si>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</si>
  <si>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</si>
  <si>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</si>
  <si>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</si>
  <si>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</si>
  <si>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</si>
  <si>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</si>
  <si>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</si>
  <si>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</si>
  <si>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</si>
  <si>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</si>
  <si>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</si>
  <si>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</si>
  <si>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</si>
  <si>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</si>
  <si>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</si>
  <si>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</si>
  <si>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</si>
  <si>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</si>
  <si>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</si>
  <si>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</si>
  <si>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</si>
  <si>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</si>
  <si>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</si>
  <si>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</si>
  <si>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</si>
  <si>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</si>
  <si>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</si>
  <si>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</si>
  <si>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</si>
  <si>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</si>
  <si>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</si>
  <si>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</si>
  <si>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</si>
  <si>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</si>
  <si>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</si>
  <si>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</si>
  <si>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</si>
  <si>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</si>
  <si>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</si>
  <si>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</si>
  <si>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</si>
  <si>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</si>
  <si>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</si>
  <si>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</si>
  <si>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</si>
  <si>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</si>
  <si>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</si>
  <si>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</si>
  <si>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</si>
  <si>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</si>
  <si>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</si>
  <si>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</si>
  <si>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</si>
  <si>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</si>
  <si>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</si>
  <si>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</si>
  <si>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</si>
  <si>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</si>
  <si>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</si>
  <si>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</si>
  <si>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</si>
  <si>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</si>
  <si>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</si>
  <si>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</si>
  <si>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</si>
  <si>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</si>
  <si>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</si>
  <si>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</si>
  <si>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</si>
  <si>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</si>
  <si>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</si>
  <si>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</si>
  <si>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</si>
  <si>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</si>
  <si>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</si>
  <si>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</si>
  <si>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</si>
  <si>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</si>
  <si>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</si>
  <si>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</si>
  <si>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</si>
  <si>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</si>
  <si>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</si>
  <si>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</si>
  <si>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</si>
  <si>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</si>
  <si>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</si>
  <si>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</si>
  <si>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</si>
  <si>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</si>
  <si>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</si>
  <si>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</si>
  <si>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</si>
  <si>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</si>
  <si>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</si>
  <si>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</si>
  <si>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</si>
  <si>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</si>
  <si>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</si>
  <si>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</si>
  <si>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</si>
  <si>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</si>
  <si>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</si>
  <si>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</si>
  <si>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</si>
  <si>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</si>
  <si>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</si>
  <si>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</si>
  <si>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</si>
  <si>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</si>
  <si>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</si>
  <si>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</si>
  <si>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</si>
  <si>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</si>
  <si>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</si>
  <si>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</si>
  <si>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</si>
  <si>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</si>
  <si>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</si>
  <si>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</si>
  <si>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</si>
  <si>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</si>
  <si>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</si>
  <si>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</si>
  <si>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</si>
  <si>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</si>
  <si>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</si>
  <si>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</si>
  <si>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</si>
  <si>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</si>
  <si>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</si>
  <si>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</si>
  <si>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</si>
  <si>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</si>
  <si>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</si>
  <si>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</si>
  <si>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</si>
  <si>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</si>
  <si>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</si>
  <si>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</si>
  <si>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</si>
  <si>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</si>
  <si>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</si>
  <si>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</si>
  <si>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</si>
  <si>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</si>
  <si>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</si>
  <si>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</si>
  <si>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</si>
  <si>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</si>
  <si>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</si>
  <si>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</si>
  <si>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</si>
  <si>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</si>
  <si>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</si>
  <si>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</si>
  <si>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</si>
  <si>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</si>
  <si>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</si>
  <si>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</si>
  <si>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</si>
  <si>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</si>
  <si>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</si>
  <si>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</si>
  <si>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</si>
  <si>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</si>
  <si>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</si>
  <si>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</si>
  <si>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</si>
  <si>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</si>
  <si>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</si>
  <si>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</si>
  <si>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</si>
  <si>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</si>
  <si>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</si>
  <si>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</si>
  <si>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</si>
  <si>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</si>
  <si>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</si>
  <si>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</si>
  <si>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</si>
  <si>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</si>
  <si>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</si>
  <si>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</si>
  <si>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</si>
  <si>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</si>
  <si>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</si>
  <si>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</si>
  <si>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</si>
  <si>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</si>
  <si>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</si>
  <si>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</si>
  <si>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</si>
  <si>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</si>
  <si>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</si>
  <si>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</si>
  <si>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</si>
  <si>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</si>
  <si>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</si>
  <si>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</si>
  <si>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</si>
  <si>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</si>
  <si>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</si>
  <si>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</si>
  <si>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</si>
  <si>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</si>
  <si>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</si>
  <si>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</si>
  <si>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</si>
  <si>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</si>
  <si>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</si>
  <si>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</si>
  <si>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</si>
  <si>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</si>
  <si>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</si>
  <si>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</si>
  <si>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</si>
  <si>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</si>
  <si>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</si>
  <si>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</si>
  <si>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</si>
  <si>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</si>
  <si>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</si>
  <si>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</si>
  <si>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</si>
  <si>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</si>
  <si>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</si>
  <si>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</si>
  <si>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</si>
  <si>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</si>
  <si>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</si>
  <si>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</si>
  <si>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</si>
  <si>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</si>
  <si>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</si>
  <si>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</si>
  <si>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</si>
  <si>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</si>
  <si>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</si>
  <si>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</si>
  <si>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</si>
  <si>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</si>
  <si>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</si>
  <si>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</si>
  <si>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</si>
  <si>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</si>
  <si>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</si>
  <si>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</si>
  <si>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</si>
  <si>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</si>
  <si>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</si>
  <si>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</si>
  <si>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</si>
  <si>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</si>
  <si>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</si>
  <si>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</si>
  <si>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</si>
  <si>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</si>
  <si>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</si>
  <si>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</si>
  <si>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</si>
  <si>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</si>
  <si>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</si>
  <si>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</si>
  <si>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</si>
  <si>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</si>
  <si>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</si>
  <si>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</si>
  <si>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</si>
  <si>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</si>
  <si>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</si>
  <si>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</si>
  <si>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</si>
  <si>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</si>
  <si>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</si>
  <si>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</si>
  <si>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</si>
  <si>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</si>
  <si>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</si>
  <si>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</si>
  <si>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</si>
  <si>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</si>
  <si>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</si>
  <si>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</si>
  <si>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</si>
  <si>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</si>
  <si>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</si>
  <si>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</si>
  <si>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</si>
  <si>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</si>
  <si>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</si>
  <si>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</si>
  <si>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</si>
  <si>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</si>
  <si>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</si>
  <si>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</si>
  <si>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</si>
  <si>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</si>
  <si>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</si>
  <si>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</si>
  <si>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</si>
  <si>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</si>
  <si>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</si>
  <si>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</si>
  <si>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</si>
  <si>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</si>
  <si>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</si>
  <si>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</si>
  <si>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</si>
  <si>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</si>
  <si>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</si>
  <si>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</si>
  <si>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</si>
  <si>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</si>
  <si>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</si>
  <si>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</si>
  <si>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</si>
  <si>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</si>
  <si>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</si>
  <si>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</si>
  <si>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</si>
  <si>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</si>
  <si>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</si>
  <si>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</si>
  <si>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</si>
  <si>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</si>
  <si>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</si>
  <si>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</si>
  <si>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</si>
  <si>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</si>
  <si>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</si>
  <si>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</si>
  <si>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</si>
  <si>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</si>
  <si>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</si>
  <si>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</si>
  <si>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</si>
  <si>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</si>
  <si>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</si>
  <si>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</si>
  <si>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</si>
  <si>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</si>
  <si>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</si>
  <si>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</si>
  <si>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</si>
  <si>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</si>
  <si>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</si>
  <si>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</si>
  <si>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</si>
  <si>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</si>
  <si>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</si>
  <si>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</si>
  <si>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</si>
  <si>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</si>
  <si>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</si>
  <si>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</si>
  <si>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</si>
  <si>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</si>
  <si>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</si>
  <si>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</si>
  <si>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</si>
  <si>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</si>
  <si>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</si>
  <si>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</si>
  <si>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</si>
  <si>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</si>
  <si>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</si>
  <si>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</si>
  <si>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</si>
  <si>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</si>
  <si>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</si>
  <si>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</si>
  <si>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</si>
  <si>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</si>
  <si>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</si>
  <si>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</si>
  <si>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</si>
  <si>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</si>
  <si>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</si>
  <si>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</si>
  <si>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</si>
  <si>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</si>
  <si>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</si>
  <si>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</si>
  <si>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</si>
  <si>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</si>
  <si>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</si>
  <si>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</si>
  <si>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</si>
  <si>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</si>
  <si>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</si>
  <si>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</si>
  <si>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</si>
  <si>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</si>
  <si>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</si>
  <si>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</si>
  <si>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</si>
  <si>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</si>
  <si>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</si>
  <si>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</si>
  <si>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</si>
  <si>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</si>
  <si>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</si>
  <si>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</si>
  <si>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</si>
  <si>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</si>
  <si>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</si>
  <si>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</si>
  <si>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</si>
  <si>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</si>
  <si>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</si>
  <si>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</si>
  <si>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</si>
  <si>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</si>
  <si>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</si>
  <si>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</si>
  <si>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</si>
  <si>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</si>
  <si>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</si>
  <si>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</si>
  <si>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</si>
  <si>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</si>
  <si>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</si>
  <si>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</si>
  <si>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</si>
  <si>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</si>
  <si>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</si>
  <si>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</si>
  <si>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</si>
  <si>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</si>
  <si>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</si>
  <si>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</si>
  <si>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</si>
  <si>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</si>
  <si>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</si>
  <si>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</si>
  <si>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</si>
  <si>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</si>
  <si>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</si>
  <si>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</si>
  <si>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</si>
  <si>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</si>
  <si>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</si>
  <si>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</si>
  <si>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</si>
  <si>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</si>
  <si>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</si>
  <si>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</si>
  <si>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</si>
  <si>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</si>
  <si>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</si>
  <si>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</si>
  <si>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</si>
  <si>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</si>
  <si>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</si>
  <si>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</si>
  <si>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</si>
  <si>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</si>
  <si>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</si>
  <si>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</si>
  <si>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</si>
  <si>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</si>
  <si>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</si>
  <si>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</si>
  <si>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</si>
  <si>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</si>
  <si>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</si>
  <si>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</si>
  <si>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</si>
  <si>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</si>
  <si>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</si>
  <si>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</si>
  <si>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</si>
  <si>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</si>
  <si>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</si>
  <si>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</si>
  <si>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</si>
  <si>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</si>
  <si>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</si>
  <si>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</si>
  <si>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</si>
  <si>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</si>
  <si>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</si>
  <si>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</si>
  <si>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</si>
  <si>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</si>
  <si>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</si>
  <si>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</si>
  <si>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</si>
  <si>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</si>
  <si>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</si>
  <si>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</si>
  <si>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</si>
  <si>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</si>
  <si>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</si>
  <si>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</si>
  <si>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</si>
  <si>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</si>
  <si>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</si>
  <si>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</si>
  <si>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</si>
  <si>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</si>
  <si>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</si>
  <si>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</si>
  <si>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</si>
  <si>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</si>
  <si>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</si>
  <si>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</si>
  <si>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</si>
  <si>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</si>
  <si>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</si>
  <si>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</si>
  <si>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</si>
  <si>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</si>
  <si>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</si>
  <si>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</si>
  <si>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</si>
  <si>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</si>
  <si>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</si>
  <si>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</si>
  <si>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</si>
  <si>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</si>
  <si>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</si>
  <si>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</si>
  <si>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</si>
  <si>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</si>
  <si>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</si>
  <si>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</si>
  <si>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</si>
  <si>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</si>
  <si>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</si>
  <si>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</si>
  <si>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</si>
  <si>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</si>
  <si>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</si>
  <si>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</si>
  <si>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</si>
  <si>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</si>
  <si>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</si>
  <si>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</si>
  <si>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</si>
  <si>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</si>
  <si>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</si>
  <si>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</si>
  <si>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</si>
  <si>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</si>
  <si>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</si>
  <si>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</si>
  <si>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</si>
  <si>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</si>
  <si>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</si>
  <si>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</si>
  <si>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</si>
  <si>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</si>
  <si>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</si>
  <si>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</si>
  <si>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</si>
  <si>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</si>
  <si>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</si>
  <si>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</si>
  <si>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</si>
  <si>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</si>
  <si>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</si>
  <si>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</si>
  <si>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</si>
  <si>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</si>
  <si>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</si>
  <si>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</si>
  <si>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</si>
  <si>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</si>
  <si>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</si>
  <si>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</si>
  <si>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</si>
  <si>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</si>
  <si>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</si>
  <si>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</si>
  <si>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</si>
  <si>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</si>
  <si>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</si>
  <si>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</si>
  <si>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</si>
  <si>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</si>
  <si>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</si>
  <si>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</si>
  <si>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</si>
  <si>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</si>
  <si>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</si>
  <si>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</si>
  <si>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</si>
  <si>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</si>
  <si>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</si>
  <si>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</si>
  <si>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</si>
  <si>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</si>
  <si>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</si>
  <si>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</si>
  <si>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</si>
  <si>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</si>
  <si>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</si>
  <si>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</si>
  <si>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</si>
  <si>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</si>
  <si>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</si>
  <si>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</si>
  <si>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</si>
  <si>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</si>
  <si>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</si>
  <si>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</si>
  <si>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</si>
  <si>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</si>
  <si>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</si>
  <si>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</si>
  <si>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</si>
  <si>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</si>
  <si>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</si>
  <si>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</si>
  <si>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</si>
  <si>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</si>
  <si>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</si>
  <si>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</si>
  <si>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</si>
  <si>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</si>
  <si>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</si>
  <si>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</si>
  <si>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</si>
  <si>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</si>
  <si>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</si>
  <si>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</si>
  <si>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</si>
  <si>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</si>
  <si>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</si>
  <si>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</si>
  <si>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</si>
  <si>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</si>
  <si>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</si>
  <si>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</si>
  <si>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</si>
  <si>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</si>
  <si>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</si>
  <si>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</si>
  <si>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</si>
  <si>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</si>
  <si>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</si>
  <si>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</si>
  <si>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</si>
  <si>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</si>
  <si>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</si>
  <si>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</si>
  <si>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</si>
  <si>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</si>
  <si>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</si>
  <si>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</si>
  <si>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</si>
  <si>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</si>
  <si>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</si>
  <si>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</si>
  <si>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</si>
  <si>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</si>
  <si>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</si>
  <si>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</si>
  <si>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</si>
  <si>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</si>
  <si>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</si>
  <si>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</si>
  <si>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</si>
  <si>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</si>
  <si>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</si>
  <si>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</si>
  <si>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</si>
  <si>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</si>
  <si>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</si>
  <si>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</si>
  <si>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</si>
  <si>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</si>
  <si>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</si>
  <si>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</si>
  <si>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</si>
  <si>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</si>
  <si>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</si>
  <si>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</si>
  <si>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</si>
  <si>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</si>
  <si>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</si>
  <si>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</si>
  <si>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</si>
  <si>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</si>
  <si>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</si>
  <si>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</si>
  <si>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</si>
  <si>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</si>
  <si>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</si>
  <si>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</si>
  <si>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</si>
  <si>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</si>
  <si>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</si>
  <si>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</si>
  <si>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</si>
  <si>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</si>
  <si>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</si>
  <si>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</si>
  <si>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</si>
  <si>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</si>
  <si>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</si>
  <si>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</si>
  <si>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</si>
  <si>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</si>
  <si>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</si>
  <si>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</si>
  <si>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</si>
  <si>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</si>
  <si>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</si>
  <si>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</si>
  <si>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</si>
  <si>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</si>
  <si>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</si>
  <si>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</si>
  <si>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</si>
  <si>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</si>
  <si>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</si>
  <si>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</si>
  <si>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</si>
  <si>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</si>
  <si>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</si>
  <si>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</si>
  <si>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</si>
  <si>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</si>
  <si>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</si>
  <si>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</si>
  <si>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</si>
  <si>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</si>
  <si>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</si>
  <si>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</si>
  <si>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</si>
  <si>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</si>
  <si>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</si>
  <si>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</si>
  <si>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</si>
  <si>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</si>
  <si>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</si>
  <si>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</si>
  <si>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</si>
  <si>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</si>
  <si>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</si>
  <si>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</si>
  <si>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</si>
  <si>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</si>
  <si>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</si>
  <si>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</si>
  <si>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</si>
  <si>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</si>
  <si>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</si>
  <si>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</si>
  <si>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</si>
  <si>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</si>
  <si>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</si>
  <si>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</si>
  <si>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</si>
  <si>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</si>
  <si>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</si>
  <si>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</si>
  <si>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</si>
  <si>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</si>
  <si>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</si>
  <si>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</si>
  <si>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</si>
  <si>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</si>
  <si>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</si>
  <si>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</si>
  <si>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</si>
  <si>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</si>
  <si>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</si>
  <si>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</si>
  <si>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</si>
  <si>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</si>
  <si>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</si>
  <si>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</si>
  <si>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</si>
  <si>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</si>
  <si>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</si>
  <si>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</si>
  <si>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</si>
  <si>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</si>
  <si>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</si>
  <si>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</si>
  <si>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</si>
  <si>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</si>
  <si>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</si>
  <si>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</si>
  <si>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</si>
  <si>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</si>
  <si>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</si>
  <si>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</si>
  <si>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</si>
  <si>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</si>
  <si>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</si>
  <si>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</si>
  <si>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</si>
  <si>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</si>
  <si>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</si>
  <si>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</si>
  <si>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</si>
  <si>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</si>
  <si>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</si>
  <si>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</si>
  <si>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</si>
  <si>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</si>
  <si>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</si>
  <si>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</si>
  <si>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</si>
  <si>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</si>
  <si>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</si>
  <si>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</si>
  <si>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</si>
  <si>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</si>
  <si>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</si>
  <si>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</si>
  <si>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</si>
  <si>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</si>
  <si>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</si>
  <si>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</si>
  <si>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</si>
  <si>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</si>
  <si>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</si>
  <si>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</si>
  <si>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</si>
  <si>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</si>
  <si>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</si>
  <si>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</si>
  <si>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</si>
  <si>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</si>
  <si>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</si>
  <si>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</si>
  <si>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</si>
  <si>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</si>
  <si>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</si>
  <si>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</si>
  <si>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</si>
  <si>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</si>
  <si>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</si>
  <si>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</si>
  <si>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</si>
  <si>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</si>
  <si>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</si>
  <si>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</si>
  <si>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</si>
  <si>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</si>
  <si>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</si>
  <si>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</si>
  <si>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</si>
  <si>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</si>
  <si>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</si>
  <si>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</si>
  <si>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</si>
  <si>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</si>
  <si>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</si>
  <si>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</si>
  <si>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</si>
  <si>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</si>
  <si>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</si>
  <si>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</si>
  <si>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</si>
  <si>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</si>
  <si>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</si>
  <si>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</si>
  <si>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</si>
  <si>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</si>
  <si>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</si>
  <si>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</si>
  <si>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</si>
  <si>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</si>
  <si>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</si>
  <si>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</si>
  <si>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</si>
  <si>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</si>
  <si>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</si>
  <si>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</si>
  <si>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</si>
  <si>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</si>
  <si>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</si>
  <si>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</si>
  <si>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</si>
  <si>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</si>
  <si>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</si>
  <si>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</si>
  <si>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</si>
  <si>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</si>
  <si>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</si>
  <si>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</si>
  <si>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</si>
  <si>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</si>
  <si>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</si>
  <si>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</si>
  <si>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</si>
  <si>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</si>
  <si>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</si>
  <si>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</si>
  <si>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</si>
  <si>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</si>
  <si>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</si>
  <si>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</si>
  <si>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</si>
  <si>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</si>
  <si>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</si>
  <si>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</si>
  <si>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</si>
  <si>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</si>
  <si>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</si>
  <si>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</si>
  <si>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</si>
  <si>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</si>
  <si>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</si>
  <si>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</si>
  <si>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</si>
  <si>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</si>
  <si>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</si>
  <si>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</si>
  <si>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</si>
  <si>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</si>
  <si>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</si>
  <si>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</si>
  <si>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</si>
  <si>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</si>
  <si>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</si>
  <si>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</si>
  <si>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</si>
  <si>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</si>
  <si>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</si>
  <si>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</si>
  <si>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</si>
  <si>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</si>
  <si>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</si>
  <si>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</si>
  <si>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</si>
  <si>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</si>
  <si>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</si>
  <si>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</si>
  <si>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</si>
  <si>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</si>
  <si>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</si>
  <si>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</si>
  <si>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</si>
  <si>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</si>
  <si>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</si>
  <si>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</si>
  <si>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</si>
  <si>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</si>
  <si>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</si>
  <si>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</si>
  <si>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</si>
  <si>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</si>
  <si>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</si>
  <si>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</si>
  <si>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</si>
  <si>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</si>
  <si>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</si>
  <si>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</si>
  <si>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</si>
  <si>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</si>
  <si>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</si>
  <si>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</si>
  <si>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</si>
  <si>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</si>
  <si>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</si>
  <si>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</si>
  <si>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</si>
  <si>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</si>
  <si>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</si>
  <si>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</si>
  <si>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</si>
  <si>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</si>
  <si>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</si>
  <si>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</si>
  <si>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</si>
  <si>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</si>
  <si>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</si>
  <si>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</si>
  <si>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</si>
  <si>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</si>
  <si>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</si>
  <si>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</si>
  <si>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</si>
  <si>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</si>
  <si>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</si>
  <si>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</si>
  <si>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</si>
  <si>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</si>
  <si>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</si>
  <si>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</si>
  <si>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</si>
  <si>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</si>
  <si>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</si>
  <si>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</si>
  <si>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</si>
  <si>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</si>
  <si>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</si>
  <si>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</si>
  <si>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</si>
  <si>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</si>
  <si>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</si>
  <si>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</si>
  <si>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</si>
  <si>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</si>
  <si>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</si>
  <si>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</si>
  <si>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</si>
  <si>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</si>
  <si>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</si>
  <si>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</si>
  <si>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</si>
  <si>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</si>
  <si>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</si>
  <si>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</si>
  <si>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</si>
  <si>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</si>
  <si>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</si>
  <si>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</si>
  <si>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</si>
  <si>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</si>
  <si>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</si>
  <si>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</si>
  <si>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</si>
  <si>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</si>
  <si>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</si>
  <si>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</si>
  <si>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</si>
  <si>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</si>
  <si>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</si>
  <si>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</si>
  <si>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</si>
  <si>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</si>
  <si>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</si>
  <si>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</si>
  <si>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</si>
  <si>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</si>
  <si>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</si>
  <si>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</si>
  <si>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</si>
  <si>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</si>
  <si>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</si>
  <si>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</si>
  <si>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</si>
  <si>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</si>
  <si>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</si>
  <si>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</si>
  <si>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</si>
  <si>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</si>
  <si>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</si>
  <si>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</si>
  <si>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</si>
  <si>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</si>
  <si>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</si>
  <si>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</si>
  <si>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</si>
  <si>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</si>
  <si>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</si>
  <si>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</si>
  <si>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</si>
  <si>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</si>
  <si>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</si>
  <si>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</si>
  <si>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</si>
  <si>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</si>
  <si>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</si>
  <si>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</si>
  <si>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</si>
  <si>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</si>
  <si>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</si>
  <si>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</si>
  <si>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</si>
  <si>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</si>
  <si>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</si>
  <si>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</si>
  <si>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</si>
  <si>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</si>
  <si>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</si>
  <si>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</si>
  <si>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</si>
  <si>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</si>
  <si>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</si>
  <si>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</si>
  <si>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</si>
  <si>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</si>
  <si>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</si>
  <si>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</si>
  <si>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</si>
  <si>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</si>
  <si>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</si>
  <si>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</si>
  <si>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</si>
  <si>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</si>
  <si>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</si>
  <si>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</si>
  <si>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</si>
  <si>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</si>
  <si>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</si>
  <si>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</si>
  <si>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</si>
  <si>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</si>
  <si>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</si>
  <si>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</si>
  <si>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</si>
  <si>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</si>
  <si>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</si>
  <si>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</si>
  <si>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</si>
  <si>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</si>
  <si>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</si>
  <si>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</si>
  <si>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</si>
  <si>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</si>
  <si>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</si>
  <si>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</si>
  <si>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</si>
  <si>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</si>
  <si>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</si>
  <si>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</si>
  <si>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</si>
  <si>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</si>
  <si>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</si>
  <si>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</si>
  <si>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</si>
  <si>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</si>
  <si>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</si>
  <si>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</si>
  <si>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</si>
  <si>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</si>
  <si>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</si>
  <si>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</si>
  <si>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</si>
  <si>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</si>
  <si>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</si>
  <si>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</si>
  <si>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</si>
  <si>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</si>
  <si>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</si>
  <si>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</si>
  <si>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</si>
  <si>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</si>
  <si>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</si>
  <si>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</si>
  <si>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</si>
  <si>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</si>
  <si>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</si>
  <si>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</si>
  <si>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</si>
  <si>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</si>
  <si>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</si>
  <si>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</si>
  <si>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</si>
  <si>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</si>
  <si>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</si>
  <si>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</si>
  <si>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</si>
  <si>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</si>
  <si>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</si>
  <si>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</si>
  <si>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</si>
  <si>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</si>
  <si>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</si>
  <si>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</si>
  <si>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</si>
  <si>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</si>
  <si>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</si>
  <si>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</si>
  <si>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</si>
  <si>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</si>
  <si>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</si>
  <si>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</si>
  <si>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</si>
  <si>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</si>
  <si>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</si>
  <si>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</si>
  <si>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</si>
  <si>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</si>
  <si>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</si>
  <si>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</si>
  <si>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</si>
  <si>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</si>
  <si>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</si>
  <si>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</si>
  <si>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</si>
  <si>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</si>
  <si>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</si>
  <si>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</si>
  <si>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</si>
  <si>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</si>
  <si>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</si>
  <si>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</si>
  <si>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</si>
  <si>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</si>
  <si>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</si>
  <si>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</si>
  <si>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</si>
  <si>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</si>
  <si>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</si>
  <si>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</si>
  <si>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</si>
  <si>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</si>
  <si>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</si>
  <si>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</si>
  <si>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</si>
  <si>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</si>
  <si>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</si>
  <si>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</si>
  <si>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</si>
  <si>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</si>
  <si>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</si>
  <si>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</si>
  <si>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</si>
  <si>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</si>
  <si>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</si>
  <si>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</si>
  <si>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</si>
  <si>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</si>
  <si>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</si>
  <si>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</si>
  <si>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</si>
  <si>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</si>
  <si>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</si>
  <si>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</si>
  <si>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</si>
  <si>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</si>
  <si>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</si>
  <si>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</si>
  <si>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</si>
  <si>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</si>
  <si>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</si>
  <si>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</si>
  <si>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</si>
  <si>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</si>
  <si>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</si>
  <si>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</si>
  <si>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</si>
  <si>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</si>
  <si>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</si>
  <si>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</si>
  <si>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</si>
  <si>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</si>
  <si>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</si>
  <si>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</si>
  <si>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</si>
  <si>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</si>
  <si>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</si>
  <si>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</si>
  <si>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</si>
  <si>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</si>
  <si>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</si>
  <si>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</si>
  <si>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</si>
  <si>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</si>
  <si>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</si>
  <si>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</si>
  <si>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</si>
  <si>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</si>
  <si>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</si>
  <si>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</si>
  <si>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</si>
  <si>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</si>
  <si>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</si>
  <si>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</si>
  <si>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</si>
  <si>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</si>
  <si>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</si>
  <si>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</si>
  <si>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</si>
  <si>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</si>
  <si>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</si>
  <si>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</si>
  <si>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</si>
  <si>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</si>
  <si>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</si>
  <si>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</si>
  <si>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</si>
  <si>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</si>
  <si>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</si>
  <si>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</si>
  <si>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</si>
  <si>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</si>
  <si>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</si>
  <si>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</si>
  <si>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</si>
  <si>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</si>
  <si>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</si>
  <si>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</si>
  <si>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</si>
  <si>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</si>
  <si>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</si>
  <si>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</si>
  <si>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</si>
  <si>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</si>
  <si>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</si>
  <si>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</si>
  <si>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</si>
  <si>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</si>
  <si>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</si>
  <si>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</si>
  <si>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</si>
  <si>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</si>
  <si>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</si>
  <si>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</si>
  <si>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</si>
  <si>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</si>
  <si>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</si>
  <si>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</si>
  <si>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</si>
  <si>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</si>
  <si>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</si>
  <si>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</si>
  <si>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</si>
  <si>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</si>
  <si>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</si>
  <si>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</si>
  <si>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</si>
  <si>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</si>
  <si>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</si>
  <si>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</si>
  <si>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</si>
  <si>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</si>
  <si>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</si>
  <si>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</si>
  <si>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</si>
  <si>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</si>
  <si>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</si>
  <si>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</si>
  <si>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</si>
  <si>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</si>
  <si>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</si>
  <si>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</si>
  <si>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</si>
  <si>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</si>
  <si>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</si>
  <si>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</si>
  <si>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</si>
  <si>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</si>
  <si>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</si>
  <si>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</si>
  <si>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</si>
  <si>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</si>
  <si>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</si>
  <si>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</si>
  <si>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</si>
  <si>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</si>
  <si>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</si>
  <si>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</si>
  <si>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</si>
  <si>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</si>
  <si>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</si>
  <si>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</si>
  <si>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</si>
  <si>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</si>
  <si>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</si>
  <si>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</si>
  <si>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</si>
  <si>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</si>
  <si>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</si>
  <si>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</si>
  <si>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</si>
  <si>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</si>
  <si>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</si>
  <si>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</si>
  <si>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</si>
  <si>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</si>
  <si>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</si>
  <si>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</si>
  <si>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</si>
  <si>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</si>
  <si>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</si>
  <si>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</si>
  <si>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</si>
  <si>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</si>
  <si>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</si>
  <si>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</si>
  <si>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</si>
  <si>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</si>
  <si>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</si>
  <si>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</si>
  <si>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</si>
  <si>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</si>
  <si>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</si>
  <si>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</si>
  <si>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</si>
  <si>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</si>
  <si>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</si>
  <si>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</si>
  <si>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</si>
  <si>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</si>
  <si>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</si>
  <si>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</si>
  <si>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</si>
  <si>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</si>
  <si>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</si>
  <si>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</si>
  <si>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</si>
  <si>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</si>
  <si>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</si>
  <si>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</si>
  <si>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</si>
  <si>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</si>
  <si>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</si>
  <si>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</si>
  <si>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</si>
  <si>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</si>
  <si>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</si>
  <si>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</si>
  <si>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</si>
  <si>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</si>
  <si>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</si>
  <si>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</si>
  <si>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</si>
  <si>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</si>
  <si>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</si>
  <si>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</si>
  <si>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</si>
  <si>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</si>
  <si>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</si>
  <si>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</si>
  <si>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</si>
  <si>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</si>
  <si>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</si>
  <si>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</si>
  <si>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</si>
  <si>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</si>
  <si>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</si>
  <si>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</si>
  <si>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</si>
  <si>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</si>
  <si>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</si>
  <si>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</si>
  <si>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</si>
  <si>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</si>
  <si>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</si>
  <si>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</si>
  <si>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</si>
  <si>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</si>
  <si>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</si>
  <si>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</si>
  <si>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</si>
  <si>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</si>
  <si>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</si>
  <si>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</si>
  <si>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</si>
  <si>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</si>
  <si>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</si>
  <si>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</si>
  <si>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</si>
  <si>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</si>
  <si>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</si>
  <si>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</si>
  <si>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</si>
  <si>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</si>
  <si>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</si>
  <si>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</si>
  <si>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</si>
  <si>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</si>
  <si>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</si>
  <si>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</si>
  <si>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</si>
  <si>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</si>
  <si>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</si>
  <si>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</si>
  <si>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</si>
  <si>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</si>
  <si>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</si>
  <si>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</si>
  <si>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</si>
  <si>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</si>
  <si>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</si>
  <si>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</si>
  <si>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</si>
  <si>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</si>
  <si>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</si>
  <si>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</si>
  <si>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</si>
  <si>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</si>
  <si>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</si>
  <si>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</si>
  <si>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</si>
  <si>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</si>
  <si>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</si>
  <si>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</si>
  <si>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</si>
  <si>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</si>
  <si>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</si>
  <si>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</si>
  <si>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</si>
  <si>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</si>
  <si>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</si>
  <si>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</si>
  <si>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</si>
  <si>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</si>
  <si>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</si>
  <si>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</si>
  <si>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</si>
  <si>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</si>
  <si>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</si>
  <si>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</si>
  <si>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</si>
  <si>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</si>
  <si>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</si>
  <si>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</si>
  <si>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</si>
  <si>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</si>
  <si>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</si>
  <si>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</si>
  <si>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</si>
  <si>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</si>
  <si>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</si>
  <si>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</si>
  <si>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</si>
  <si>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</si>
  <si>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</si>
  <si>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</si>
  <si>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</si>
  <si>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</si>
  <si>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</si>
  <si>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</si>
  <si>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</si>
  <si>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</si>
  <si>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</si>
  <si>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</si>
  <si>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</si>
  <si>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</si>
  <si>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</si>
  <si>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</si>
  <si>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</si>
  <si>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</si>
  <si>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</si>
  <si>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</si>
  <si>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</si>
  <si>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</si>
  <si>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</si>
  <si>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</si>
  <si>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</si>
  <si>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</si>
  <si>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</si>
  <si>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</si>
  <si>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</si>
  <si>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</si>
  <si>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</si>
  <si>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</si>
  <si>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</si>
  <si>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</si>
  <si>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</si>
  <si>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</si>
  <si>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</si>
  <si>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</si>
  <si>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</si>
  <si>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</si>
  <si>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</si>
  <si>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</si>
  <si>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</si>
  <si>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</si>
  <si>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</si>
  <si>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</si>
  <si>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</si>
  <si>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</si>
  <si>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</si>
  <si>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</si>
  <si>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</si>
  <si>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</si>
  <si>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</si>
  <si>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</si>
  <si>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</si>
  <si>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</si>
  <si>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</si>
  <si>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</si>
  <si>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</si>
  <si>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</si>
  <si>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</si>
  <si>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</si>
  <si>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</si>
  <si>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</si>
  <si>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</si>
  <si>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</si>
  <si>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</si>
  <si>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</si>
  <si>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</si>
  <si>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</si>
  <si>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</si>
  <si>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</si>
  <si>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</si>
  <si>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</si>
  <si>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</si>
  <si>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</si>
  <si>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</si>
  <si>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</si>
  <si>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</si>
  <si>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</si>
  <si>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</si>
  <si>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</si>
  <si>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</si>
  <si>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</si>
  <si>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</si>
  <si>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</si>
  <si>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</si>
  <si>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</si>
  <si>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</si>
  <si>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</si>
  <si>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</si>
  <si>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</si>
  <si>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</si>
  <si>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</si>
  <si>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</si>
  <si>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</si>
  <si>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</si>
  <si>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</si>
  <si>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</si>
  <si>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</si>
  <si>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</si>
  <si>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</si>
  <si>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</si>
  <si>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</si>
  <si>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</si>
  <si>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</si>
  <si>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</si>
  <si>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</si>
  <si>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</si>
  <si>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</si>
  <si>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</si>
  <si>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</si>
  <si>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</si>
  <si>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</si>
  <si>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</si>
  <si>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</si>
  <si>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</si>
  <si>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</si>
  <si>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</si>
  <si>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</si>
  <si>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</si>
  <si>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</si>
  <si>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</si>
  <si>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</si>
  <si>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</si>
  <si>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</si>
  <si>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</si>
  <si>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</si>
  <si>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</si>
  <si>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</si>
  <si>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</si>
  <si>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</si>
  <si>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</si>
  <si>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</si>
  <si>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</si>
  <si>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</si>
  <si>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</si>
  <si>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</si>
  <si>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</si>
  <si>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</si>
  <si>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</si>
  <si>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</si>
  <si>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</si>
  <si>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</si>
  <si>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</si>
  <si>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</si>
  <si>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</si>
  <si>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</si>
  <si>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</si>
  <si>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</si>
  <si>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</si>
  <si>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</si>
  <si>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</si>
  <si>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</si>
  <si>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</si>
  <si>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</si>
  <si>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</si>
  <si>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</si>
  <si>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</si>
  <si>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</si>
  <si>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</si>
  <si>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</si>
  <si>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</si>
  <si>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</si>
  <si>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</si>
  <si>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</si>
  <si>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</si>
  <si>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</si>
  <si>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</si>
  <si>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</si>
  <si>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</si>
  <si>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</si>
  <si>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</si>
  <si>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</si>
  <si>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</si>
  <si>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</si>
  <si>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</si>
  <si>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</si>
  <si>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</si>
  <si>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</si>
  <si>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</si>
  <si>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</si>
  <si>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</si>
  <si>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</si>
  <si>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</si>
  <si>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</si>
  <si>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</si>
  <si>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</si>
  <si>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</si>
  <si>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</si>
  <si>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</si>
  <si>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</si>
  <si>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</si>
  <si>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</si>
  <si>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</si>
  <si>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</si>
  <si>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</si>
  <si>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</si>
  <si>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</si>
  <si>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</si>
  <si>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</si>
  <si>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</si>
  <si>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</si>
  <si>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</si>
  <si>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</si>
  <si>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</si>
  <si>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</si>
  <si>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</si>
  <si>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</si>
  <si>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</si>
  <si>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</si>
  <si>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ОБЩИНА ЧИПРОВЦИ</t>
  </si>
  <si>
    <t>09554/2828</t>
  </si>
  <si>
    <t>09.02.2018 Г.</t>
  </si>
  <si>
    <t xml:space="preserve">Радослава Горанова </t>
  </si>
  <si>
    <t xml:space="preserve">Силвия Еленкова </t>
  </si>
  <si>
    <t>Пламен Петков</t>
  </si>
  <si>
    <t>chiprovci@mail.bg</t>
  </si>
  <si>
    <t>b888</t>
  </si>
  <si>
    <t>d766</t>
  </si>
  <si>
    <t>c1060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</si>
</sst>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ЧИПРОВЦИ</v>
      </c>
      <c r="C2" s="1692"/>
      <c r="D2" s="1693"/>
      <c r="E2" s="1021"/>
      <c r="F2" s="1022">
        <f>+OTCHET!H9</f>
        <v>0</v>
      </c>
      <c r="G2" s="1023" t="str">
        <f>+OTCHET!F12</f>
        <v>6210</v>
      </c>
      <c r="H2" s="1024"/>
      <c r="I2" s="1694">
        <f>+OTCHET!H609</f>
        <v>0</v>
      </c>
      <c r="J2" s="1695"/>
      <c r="K2" s="1015"/>
      <c r="L2" s="1696" t="str">
        <f>OTCHET!H607</f>
        <v>chiprovci@mail.bg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2069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2068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2070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55340</v>
      </c>
      <c r="K43" s="1097"/>
      <c r="L43" s="1116">
        <f>+IF($P$2=33,$Q43,0)</f>
        <v>0</v>
      </c>
      <c r="M43" s="1097"/>
      <c r="N43" s="1117">
        <f>+ROUND(+G43+J43+L43,0)</f>
        <v>55340</v>
      </c>
      <c r="O43" s="1099"/>
      <c r="P43" s="1115">
        <f>+ROUND(+SUM(OTCHET!E146:E151)+SUM(OTCHET!E164:E169),0)</f>
        <v>0</v>
      </c>
      <c r="Q43" s="1116">
        <f>+ROUND(+SUM(OTCHET!L146:L151)+SUM(OTCHET!L164:L169),0)</f>
        <v>55340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55340</v>
      </c>
      <c r="K46" s="1097"/>
      <c r="L46" s="1128">
        <f>+ROUND(+SUM(L42:L45),0)</f>
        <v>0</v>
      </c>
      <c r="M46" s="1097"/>
      <c r="N46" s="1129">
        <f>+ROUND(+SUM(N42:N45),0)</f>
        <v>55340</v>
      </c>
      <c r="O46" s="1099"/>
      <c r="P46" s="1127">
        <f>+ROUND(+SUM(P42:P45),0)</f>
        <v>0</v>
      </c>
      <c r="Q46" s="1128">
        <f>+ROUND(+SUM(Q42:Q45),0)</f>
        <v>55340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55340</v>
      </c>
      <c r="K48" s="1097"/>
      <c r="L48" s="1202">
        <f>+ROUND(L23+L28+L35+L40+L46,0)</f>
        <v>0</v>
      </c>
      <c r="M48" s="1097"/>
      <c r="N48" s="1203">
        <f>+ROUND(N23+N28+N35+N40+N46,0)</f>
        <v>55340</v>
      </c>
      <c r="O48" s="1204"/>
      <c r="P48" s="1201">
        <f>+ROUND(P23+P28+P35+P40+P46,0)</f>
        <v>0</v>
      </c>
      <c r="Q48" s="1202">
        <f>+ROUND(Q23+Q28+Q35+Q40+Q46,0)</f>
        <v>55340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4889</v>
      </c>
      <c r="K51" s="1097"/>
      <c r="L51" s="1104">
        <f>+IF($P$2=33,$Q51,0)</f>
        <v>0</v>
      </c>
      <c r="M51" s="1097"/>
      <c r="N51" s="1134">
        <f>+ROUND(+G51+J51+L51,0)</f>
        <v>4889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4889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5613</v>
      </c>
      <c r="K54" s="1097"/>
      <c r="L54" s="1122">
        <f>+IF($P$2=33,$Q54,0)</f>
        <v>0</v>
      </c>
      <c r="M54" s="1097"/>
      <c r="N54" s="1123">
        <f>+ROUND(+G54+J54+L54,0)</f>
        <v>5613</v>
      </c>
      <c r="O54" s="1099"/>
      <c r="P54" s="1121">
        <f>+ROUND(OTCHET!E188+OTCHET!E191,0)</f>
        <v>0</v>
      </c>
      <c r="Q54" s="1122">
        <f>+ROUND(OTCHET!L188+OTCHET!L191,0)</f>
        <v>5613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1185</v>
      </c>
      <c r="K55" s="1097"/>
      <c r="L55" s="1122">
        <f>+IF($P$2=33,$Q55,0)</f>
        <v>0</v>
      </c>
      <c r="M55" s="1097"/>
      <c r="N55" s="1123">
        <f>+ROUND(+G55+J55+L55,0)</f>
        <v>1185</v>
      </c>
      <c r="O55" s="1099"/>
      <c r="P55" s="1121">
        <f>+ROUND(OTCHET!E197+OTCHET!E205,0)</f>
        <v>0</v>
      </c>
      <c r="Q55" s="1122">
        <f>+ROUND(OTCHET!L197+OTCHET!L205,0)</f>
        <v>1185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11687</v>
      </c>
      <c r="K56" s="1097"/>
      <c r="L56" s="1210">
        <f>+ROUND(+SUM(L51:L55),0)</f>
        <v>0</v>
      </c>
      <c r="M56" s="1097"/>
      <c r="N56" s="1211">
        <f>+ROUND(+SUM(N51:N55),0)</f>
        <v>11687</v>
      </c>
      <c r="O56" s="1099"/>
      <c r="P56" s="1209">
        <f>+ROUND(+SUM(P51:P55),0)</f>
        <v>0</v>
      </c>
      <c r="Q56" s="1210">
        <f>+ROUND(+SUM(Q51:Q55),0)</f>
        <v>11687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9388</v>
      </c>
      <c r="K59" s="1097"/>
      <c r="L59" s="1122">
        <f>+IF($P$2=33,$Q59,0)</f>
        <v>0</v>
      </c>
      <c r="M59" s="1097"/>
      <c r="N59" s="1123">
        <f>+ROUND(+G59+J59+L59,0)</f>
        <v>9388</v>
      </c>
      <c r="O59" s="1099"/>
      <c r="P59" s="1121">
        <f>+ROUND(+OTCHET!E277+OTCHET!E278,0)</f>
        <v>0</v>
      </c>
      <c r="Q59" s="1122">
        <f>+ROUND(+OTCHET!L277+OTCHET!L278,0)</f>
        <v>9388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9388</v>
      </c>
      <c r="K63" s="1097"/>
      <c r="L63" s="1210">
        <f>+ROUND(+SUM(L58:L61),0)</f>
        <v>0</v>
      </c>
      <c r="M63" s="1097"/>
      <c r="N63" s="1211">
        <f>+ROUND(+SUM(N58:N61),0)</f>
        <v>9388</v>
      </c>
      <c r="O63" s="1099"/>
      <c r="P63" s="1209">
        <f>+ROUND(+SUM(P58:P61),0)</f>
        <v>0</v>
      </c>
      <c r="Q63" s="1210">
        <f>+ROUND(+SUM(Q58:Q61),0)</f>
        <v>9388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21075</v>
      </c>
      <c r="K77" s="1097"/>
      <c r="L77" s="1235">
        <f>+ROUND(L56+L63+L67+L71+L75,0)</f>
        <v>0</v>
      </c>
      <c r="M77" s="1097"/>
      <c r="N77" s="1236">
        <f>+ROUND(N56+N63+N67+N71+N75,0)</f>
        <v>21075</v>
      </c>
      <c r="O77" s="1099"/>
      <c r="P77" s="1233">
        <f>+ROUND(P56+P63+P67+P71+P75,0)</f>
        <v>0</v>
      </c>
      <c r="Q77" s="1234">
        <f>+ROUND(Q56+Q63+Q67+Q71+Q75,0)</f>
        <v>21075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34265</v>
      </c>
      <c r="K83" s="1097"/>
      <c r="L83" s="1257">
        <f>+ROUND(L48,0)-ROUND(L77,0)+ROUND(L81,0)</f>
        <v>0</v>
      </c>
      <c r="M83" s="1097"/>
      <c r="N83" s="1258">
        <f>+ROUND(N48,0)-ROUND(N77,0)+ROUND(N81,0)</f>
        <v>34265</v>
      </c>
      <c r="O83" s="1259"/>
      <c r="P83" s="1256">
        <f>+ROUND(P48,0)-ROUND(P77,0)+ROUND(P81,0)</f>
        <v>0</v>
      </c>
      <c r="Q83" s="1257">
        <f>+ROUND(Q48,0)-ROUND(Q77,0)+ROUND(Q81,0)</f>
        <v>34265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-34265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-34265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-34265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-34265</v>
      </c>
      <c r="K123" s="1097"/>
      <c r="L123" s="1122">
        <f>+IF($P$2=33,$Q123,0)</f>
        <v>0</v>
      </c>
      <c r="M123" s="1097"/>
      <c r="N123" s="1123">
        <f>+ROUND(+G123+J123+L123,0)</f>
        <v>-34265</v>
      </c>
      <c r="O123" s="1099"/>
      <c r="P123" s="1121">
        <f>+ROUND(OTCHET!E526,0)</f>
        <v>0</v>
      </c>
      <c r="Q123" s="1122">
        <f>+ROUND(OTCHET!L526,0)</f>
        <v>-34265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-34265</v>
      </c>
      <c r="K127" s="1097"/>
      <c r="L127" s="1244">
        <f>+ROUND(+SUM(L122:L126),0)</f>
        <v>0</v>
      </c>
      <c r="M127" s="1097"/>
      <c r="N127" s="1245">
        <f>+ROUND(+SUM(N122:N126),0)</f>
        <v>-34265</v>
      </c>
      <c r="O127" s="1099"/>
      <c r="P127" s="1243">
        <f>+ROUND(+SUM(P122:P126),0)</f>
        <v>0</v>
      </c>
      <c r="Q127" s="1244">
        <f>+ROUND(+SUM(Q122:Q126),0)</f>
        <v>-34265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09.02.2018 Г.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54" operator="notEqual" stopIfTrue="1">
      <formula>0</formula>
    </cfRule>
  </conditionalFormatting>
  <conditionalFormatting sqref="B133">
    <cfRule type="cellIs" priority="46" dxfId="155" operator="notEqual" stopIfTrue="1">
      <formula>0</formula>
    </cfRule>
    <cfRule type="cellIs" priority="34" dxfId="156" operator="equal">
      <formula>0</formula>
    </cfRule>
  </conditionalFormatting>
  <conditionalFormatting sqref="G2">
    <cfRule type="cellIs" priority="6" dxfId="43" operator="notEqual" stopIfTrue="1">
      <formula>0</formula>
    </cfRule>
    <cfRule type="cellIs" priority="7" dxfId="157" operator="equal" stopIfTrue="1">
      <formula>0</formula>
    </cfRule>
    <cfRule type="cellIs" priority="8" dxfId="158" operator="equal" stopIfTrue="1">
      <formula>0</formula>
    </cfRule>
    <cfRule type="cellIs" priority="45" dxfId="159" operator="equal">
      <formula>0</formula>
    </cfRule>
  </conditionalFormatting>
  <conditionalFormatting sqref="I2">
    <cfRule type="cellIs" priority="44" dxfId="159" operator="equal">
      <formula>0</formula>
    </cfRule>
  </conditionalFormatting>
  <conditionalFormatting sqref="F137:G138">
    <cfRule type="cellIs" priority="42" dxfId="16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0" operator="equal" stopIfTrue="1">
      <formula>"НЕРАВНЕНИЕ!"</formula>
    </cfRule>
  </conditionalFormatting>
  <conditionalFormatting sqref="L137:M138">
    <cfRule type="cellIs" priority="40" dxfId="160" operator="equal" stopIfTrue="1">
      <formula>"НЕРАВНЕНИЕ!"</formula>
    </cfRule>
  </conditionalFormatting>
  <conditionalFormatting sqref="F140:G141">
    <cfRule type="cellIs" priority="38" dxfId="16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0" operator="equal" stopIfTrue="1">
      <formula>"НЕРАВНЕНИЕ !"</formula>
    </cfRule>
  </conditionalFormatting>
  <conditionalFormatting sqref="L140:M141">
    <cfRule type="cellIs" priority="36" dxfId="160" operator="equal" stopIfTrue="1">
      <formula>"НЕРАВНЕНИЕ !"</formula>
    </cfRule>
  </conditionalFormatting>
  <conditionalFormatting sqref="I140:J141 L140:L141 N140:N141 F140:G141">
    <cfRule type="cellIs" priority="35" dxfId="160" operator="notEqual">
      <formula>0</formula>
    </cfRule>
  </conditionalFormatting>
  <conditionalFormatting sqref="I133:J133">
    <cfRule type="cellIs" priority="33" dxfId="154" operator="notEqual" stopIfTrue="1">
      <formula>0</formula>
    </cfRule>
  </conditionalFormatting>
  <conditionalFormatting sqref="L82">
    <cfRule type="cellIs" priority="28" dxfId="154" operator="notEqual" stopIfTrue="1">
      <formula>0</formula>
    </cfRule>
  </conditionalFormatting>
  <conditionalFormatting sqref="N82">
    <cfRule type="cellIs" priority="27" dxfId="154" operator="notEqual" stopIfTrue="1">
      <formula>0</formula>
    </cfRule>
  </conditionalFormatting>
  <conditionalFormatting sqref="L133">
    <cfRule type="cellIs" priority="32" dxfId="154" operator="notEqual" stopIfTrue="1">
      <formula>0</formula>
    </cfRule>
  </conditionalFormatting>
  <conditionalFormatting sqref="N133">
    <cfRule type="cellIs" priority="31" dxfId="154" operator="notEqual" stopIfTrue="1">
      <formula>0</formula>
    </cfRule>
  </conditionalFormatting>
  <conditionalFormatting sqref="F82:H82">
    <cfRule type="cellIs" priority="30" dxfId="154" operator="notEqual" stopIfTrue="1">
      <formula>0</formula>
    </cfRule>
  </conditionalFormatting>
  <conditionalFormatting sqref="I82:J82">
    <cfRule type="cellIs" priority="29" dxfId="154" operator="notEqual" stopIfTrue="1">
      <formula>0</formula>
    </cfRule>
  </conditionalFormatting>
  <conditionalFormatting sqref="B82">
    <cfRule type="cellIs" priority="25" dxfId="157" operator="equal">
      <formula>0</formula>
    </cfRule>
    <cfRule type="cellIs" priority="26" dxfId="155" operator="notEqual" stopIfTrue="1">
      <formula>0</formula>
    </cfRule>
  </conditionalFormatting>
  <conditionalFormatting sqref="P133:Q133">
    <cfRule type="cellIs" priority="24" dxfId="154" operator="notEqual" stopIfTrue="1">
      <formula>0</formula>
    </cfRule>
  </conditionalFormatting>
  <conditionalFormatting sqref="P137:Q138">
    <cfRule type="cellIs" priority="22" dxfId="16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0" operator="notEqual">
      <formula>0</formula>
    </cfRule>
  </conditionalFormatting>
  <conditionalFormatting sqref="P2">
    <cfRule type="cellIs" priority="14" dxfId="161" operator="equal" stopIfTrue="1">
      <formula>98</formula>
    </cfRule>
    <cfRule type="cellIs" priority="15" dxfId="162" operator="equal" stopIfTrue="1">
      <formula>96</formula>
    </cfRule>
    <cfRule type="cellIs" priority="16" dxfId="163" operator="equal" stopIfTrue="1">
      <formula>42</formula>
    </cfRule>
    <cfRule type="cellIs" priority="17" dxfId="164" operator="equal" stopIfTrue="1">
      <formula>97</formula>
    </cfRule>
    <cfRule type="cellIs" priority="18" dxfId="165" operator="equal" stopIfTrue="1">
      <formula>33</formula>
    </cfRule>
  </conditionalFormatting>
  <conditionalFormatting sqref="Q2">
    <cfRule type="cellIs" priority="9" dxfId="165" operator="equal" stopIfTrue="1">
      <formula>"Чужди средства"</formula>
    </cfRule>
    <cfRule type="cellIs" priority="10" dxfId="164" operator="equal" stopIfTrue="1">
      <formula>"СЕС - ДМП"</formula>
    </cfRule>
    <cfRule type="cellIs" priority="11" dxfId="163" operator="equal" stopIfTrue="1">
      <formula>"СЕС - РА"</formula>
    </cfRule>
    <cfRule type="cellIs" priority="12" dxfId="162" operator="equal" stopIfTrue="1">
      <formula>"СЕС - ДЕС"</formula>
    </cfRule>
    <cfRule type="cellIs" priority="13" dxfId="161" operator="equal" stopIfTrue="1">
      <formula>"СЕС - КСФ"</formula>
    </cfRule>
  </conditionalFormatting>
  <conditionalFormatting sqref="P82:Q82">
    <cfRule type="cellIs" priority="5" dxfId="154" operator="notEqual" stopIfTrue="1">
      <formula>0</formula>
    </cfRule>
  </conditionalFormatting>
  <conditionalFormatting sqref="T2:U2">
    <cfRule type="cellIs" priority="1" dxfId="166" operator="between" stopIfTrue="1">
      <formula>1000000000000</formula>
      <formula>9999999999999990</formula>
    </cfRule>
    <cfRule type="cellIs" priority="2" dxfId="167" operator="between" stopIfTrue="1">
      <formula>10000000000</formula>
      <formula>999999999999</formula>
    </cfRule>
    <cfRule type="cellIs" priority="3" dxfId="168" operator="between" stopIfTrue="1">
      <formula>1000000</formula>
      <formula>99999999</formula>
    </cfRule>
    <cfRule type="cellIs" priority="4" dxfId="16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3">
      <selection activeCell="I39" sqref="I39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2045</v>
      </c>
      <c r="F17" s="1767" t="s">
        <v>2046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55340</v>
      </c>
      <c r="G22" s="766">
        <f>+G23+G25+G36+G37</f>
        <v>0</v>
      </c>
      <c r="H22" s="767">
        <f>+H23+H25+H36+H37</f>
        <v>55340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2065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55340</v>
      </c>
      <c r="G37" s="842">
        <f>OTCHET!I143+OTCHET!I152+OTCHET!I161</f>
        <v>0</v>
      </c>
      <c r="H37" s="843">
        <f>OTCHET!J143+OTCHET!J152+OTCHET!J161</f>
        <v>55340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21075</v>
      </c>
      <c r="G38" s="850">
        <f>G39+G43+G44+G46+SUM(G48:G52)+G55</f>
        <v>0</v>
      </c>
      <c r="H38" s="851">
        <f>H39+H43+H44+H46+SUM(H48:H52)+H55</f>
        <v>21075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2049</v>
      </c>
      <c r="C39" s="943"/>
      <c r="D39" s="1662"/>
      <c r="E39" s="812">
        <f>SUM(E40:E42)</f>
        <v>0</v>
      </c>
      <c r="F39" s="812">
        <f>SUM(F40:F42)</f>
        <v>6798</v>
      </c>
      <c r="G39" s="813">
        <f>SUM(G40:G42)</f>
        <v>0</v>
      </c>
      <c r="H39" s="814">
        <f>SUM(H40:H42)</f>
        <v>6798</v>
      </c>
      <c r="I39" s="1414">
        <f>SUM(I40:I42)</f>
        <v>0</v>
      </c>
      <c r="J39" s="857"/>
      <c r="K39" s="815" t="s">
        <v>2050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2051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2052</v>
      </c>
      <c r="C41" s="1667" t="s">
        <v>855</v>
      </c>
      <c r="D41" s="1666"/>
      <c r="E41" s="1668">
        <f>OTCHET!E191</f>
        <v>0</v>
      </c>
      <c r="F41" s="1668">
        <f t="shared" si="1"/>
        <v>5613</v>
      </c>
      <c r="G41" s="1669">
        <f>OTCHET!I191</f>
        <v>0</v>
      </c>
      <c r="H41" s="1670">
        <f>OTCHET!J191</f>
        <v>5613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2053</v>
      </c>
      <c r="C42" s="1672" t="s">
        <v>66</v>
      </c>
      <c r="D42" s="1671"/>
      <c r="E42" s="1673">
        <f>+OTCHET!E197+OTCHET!E205</f>
        <v>0</v>
      </c>
      <c r="F42" s="1673">
        <f t="shared" si="1"/>
        <v>1185</v>
      </c>
      <c r="G42" s="1674">
        <f>+OTCHET!I197+OTCHET!I205</f>
        <v>0</v>
      </c>
      <c r="H42" s="1675">
        <f>+OTCHET!J197+OTCHET!J205</f>
        <v>1185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2054</v>
      </c>
      <c r="C43" s="859" t="s">
        <v>737</v>
      </c>
      <c r="D43" s="858"/>
      <c r="E43" s="817">
        <f>+OTCHET!E206+OTCHET!E224+OTCHET!E273</f>
        <v>0</v>
      </c>
      <c r="F43" s="817">
        <f t="shared" si="1"/>
        <v>4889</v>
      </c>
      <c r="G43" s="818">
        <f>+OTCHET!I206+OTCHET!I224+OTCHET!I273</f>
        <v>0</v>
      </c>
      <c r="H43" s="819">
        <f>+OTCHET!J206+OTCHET!J224+OTCHET!J273</f>
        <v>4889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2055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2056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2057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2058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9388</v>
      </c>
      <c r="G49" s="818">
        <f>OTCHET!I277+OTCHET!I278+OTCHET!I286+OTCHET!I289</f>
        <v>0</v>
      </c>
      <c r="H49" s="819">
        <f>OTCHET!J277+OTCHET!J278+OTCHET!J286+OTCHET!J289</f>
        <v>9388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2059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2060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2063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2061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2062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34265</v>
      </c>
      <c r="G64" s="930">
        <f>+G22-G38+G56-G63</f>
        <v>0</v>
      </c>
      <c r="H64" s="931">
        <f>+H22-H38+H56-H63</f>
        <v>34265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-34265</v>
      </c>
      <c r="G66" s="940">
        <f>SUM(+G68+G76+G77+G84+G85+G86+G89+G90+G91+G92+G93+G94+G95)</f>
        <v>0</v>
      </c>
      <c r="H66" s="941">
        <f>SUM(+H68+H76+H77+H84+H85+H86+H89+H90+H91+H92+H93+H94+H95)</f>
        <v>-34265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-34265</v>
      </c>
      <c r="G86" s="908">
        <f>+G87+G88</f>
        <v>0</v>
      </c>
      <c r="H86" s="909">
        <f>+H87+H88</f>
        <v>-34265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-34265</v>
      </c>
      <c r="G88" s="966">
        <f>+OTCHET!I523+OTCHET!I526+OTCHET!I546</f>
        <v>0</v>
      </c>
      <c r="H88" s="967">
        <f>+OTCHET!J523+OTCHET!J526+OTCHET!J546</f>
        <v>-34265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Радослава Горанова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Силвия Еленкова </v>
      </c>
      <c r="F114" s="1770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4" operator="notEqual" stopIfTrue="1">
      <formula>0</formula>
    </cfRule>
  </conditionalFormatting>
  <conditionalFormatting sqref="E105:I105">
    <cfRule type="cellIs" priority="19" dxfId="154" operator="notEqual" stopIfTrue="1">
      <formula>0</formula>
    </cfRule>
  </conditionalFormatting>
  <conditionalFormatting sqref="G107:H107 B107">
    <cfRule type="cellIs" priority="18" dxfId="170" operator="equal" stopIfTrue="1">
      <formula>0</formula>
    </cfRule>
  </conditionalFormatting>
  <conditionalFormatting sqref="I114 E110">
    <cfRule type="cellIs" priority="17" dxfId="158" operator="equal" stopIfTrue="1">
      <formula>0</formula>
    </cfRule>
  </conditionalFormatting>
  <conditionalFormatting sqref="E114:F114">
    <cfRule type="cellIs" priority="16" dxfId="158" operator="equal" stopIfTrue="1">
      <formula>0</formula>
    </cfRule>
  </conditionalFormatting>
  <conditionalFormatting sqref="E15">
    <cfRule type="cellIs" priority="11" dxfId="161" operator="equal" stopIfTrue="1">
      <formula>98</formula>
    </cfRule>
    <cfRule type="cellIs" priority="12" dxfId="162" operator="equal" stopIfTrue="1">
      <formula>96</formula>
    </cfRule>
    <cfRule type="cellIs" priority="13" dxfId="163" operator="equal" stopIfTrue="1">
      <formula>42</formula>
    </cfRule>
    <cfRule type="cellIs" priority="14" dxfId="164" operator="equal" stopIfTrue="1">
      <formula>97</formula>
    </cfRule>
    <cfRule type="cellIs" priority="15" dxfId="165" operator="equal" stopIfTrue="1">
      <formula>33</formula>
    </cfRule>
  </conditionalFormatting>
  <conditionalFormatting sqref="F15">
    <cfRule type="cellIs" priority="6" dxfId="165" operator="equal" stopIfTrue="1">
      <formula>"Чужди средства"</formula>
    </cfRule>
    <cfRule type="cellIs" priority="7" dxfId="164" operator="equal" stopIfTrue="1">
      <formula>"СЕС - ДМП"</formula>
    </cfRule>
    <cfRule type="cellIs" priority="8" dxfId="163" operator="equal" stopIfTrue="1">
      <formula>"СЕС - РА"</formula>
    </cfRule>
    <cfRule type="cellIs" priority="9" dxfId="162" operator="equal" stopIfTrue="1">
      <formula>"СЕС - ДЕС"</formula>
    </cfRule>
    <cfRule type="cellIs" priority="10" dxfId="161" operator="equal" stopIfTrue="1">
      <formula>"СЕС - КСФ"</formula>
    </cfRule>
  </conditionalFormatting>
  <conditionalFormatting sqref="B105">
    <cfRule type="cellIs" priority="5" dxfId="155" operator="notEqual" stopIfTrue="1">
      <formula>0</formula>
    </cfRule>
  </conditionalFormatting>
  <conditionalFormatting sqref="I11">
    <cfRule type="cellIs" priority="1" dxfId="166" operator="between" stopIfTrue="1">
      <formula>1000000000000</formula>
      <formula>9999999999999990</formula>
    </cfRule>
    <cfRule type="cellIs" priority="2" dxfId="167" operator="between" stopIfTrue="1">
      <formula>10000000000</formula>
      <formula>999999999999</formula>
    </cfRule>
    <cfRule type="cellIs" priority="3" dxfId="168" operator="between" stopIfTrue="1">
      <formula>1000000</formula>
      <formula>99999999</formula>
    </cfRule>
    <cfRule type="cellIs" priority="4" dxfId="16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tabSelected="1" zoomScale="85" zoomScaleNormal="85" zoomScalePageLayoutView="0" workbookViewId="0" topLeftCell="B808">
      <selection activeCell="J782" sqref="J78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8" t="str">
        <f>VLOOKUP(E15,SMETKA,2,FALSE)</f>
        <v>ОТЧЕТНИ ДАННИ ПО ЕБК ЗА СМЕТКИТЕ ЗА СРЕДСТВАТА ОТ ЕВРОПЕЙСКИЯ СЪЮЗ - ДЕС</v>
      </c>
      <c r="C7" s="1789"/>
      <c r="D7" s="178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0" t="s">
        <v>2073</v>
      </c>
      <c r="C9" s="1791"/>
      <c r="D9" s="1792"/>
      <c r="E9" s="115">
        <v>43101</v>
      </c>
      <c r="F9" s="116">
        <v>43131</v>
      </c>
      <c r="G9" s="113"/>
      <c r="H9" s="1417"/>
      <c r="I9" s="1858"/>
      <c r="J9" s="185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860" t="s">
        <v>981</v>
      </c>
      <c r="J10" s="18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1"/>
      <c r="J11" s="1861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Чипровци</v>
      </c>
      <c r="C12" s="1794"/>
      <c r="D12" s="1795"/>
      <c r="E12" s="118" t="s">
        <v>975</v>
      </c>
      <c r="F12" s="1588" t="s">
        <v>1487</v>
      </c>
      <c r="G12" s="113"/>
      <c r="H12" s="114"/>
      <c r="I12" s="1861"/>
      <c r="J12" s="186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1" t="s">
        <v>2035</v>
      </c>
      <c r="F19" s="1772"/>
      <c r="G19" s="1772"/>
      <c r="H19" s="1773"/>
      <c r="I19" s="1777" t="s">
        <v>2036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6" t="s">
        <v>472</v>
      </c>
      <c r="D22" s="178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6" t="s">
        <v>474</v>
      </c>
      <c r="D28" s="1787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6" t="s">
        <v>127</v>
      </c>
      <c r="D33" s="1787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6" t="s">
        <v>121</v>
      </c>
      <c r="D39" s="1787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2033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55340</v>
      </c>
      <c r="K143" s="170">
        <f>SUM(K144:K151)</f>
        <v>0</v>
      </c>
      <c r="L143" s="1378">
        <f t="shared" si="29"/>
        <v>55340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55340</v>
      </c>
      <c r="K146" s="160">
        <v>0</v>
      </c>
      <c r="L146" s="296">
        <f t="shared" si="31"/>
        <v>55340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55340</v>
      </c>
      <c r="K170" s="214">
        <f t="shared" si="39"/>
        <v>0</v>
      </c>
      <c r="L170" s="211">
        <f t="shared" si="39"/>
        <v>55340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5" t="str">
        <f>$B$7</f>
        <v>ОТЧЕТНИ ДАННИ ПО ЕБК ЗА СМЕТКИТЕ ЗА СРЕДСТВАТА ОТ ЕВРОПЕЙСКИЯ СЪЮЗ - ДЕС</v>
      </c>
      <c r="C175" s="1806"/>
      <c r="D175" s="1806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2" t="str">
        <f>$B$9</f>
        <v>ОБЩИНА ЧИПРОВЦИ</v>
      </c>
      <c r="C177" s="1803"/>
      <c r="D177" s="1804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3" t="str">
        <f>$B$12</f>
        <v>Чипровци</v>
      </c>
      <c r="C180" s="1794"/>
      <c r="D180" s="1795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1" t="s">
        <v>2037</v>
      </c>
      <c r="F184" s="1772"/>
      <c r="G184" s="1772"/>
      <c r="H184" s="1773"/>
      <c r="I184" s="1780" t="s">
        <v>2038</v>
      </c>
      <c r="J184" s="1781"/>
      <c r="K184" s="1781"/>
      <c r="L184" s="178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0" t="s">
        <v>753</v>
      </c>
      <c r="D188" s="1801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6" t="s">
        <v>756</v>
      </c>
      <c r="D191" s="1797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5613</v>
      </c>
      <c r="K191" s="277">
        <f t="shared" si="45"/>
        <v>0</v>
      </c>
      <c r="L191" s="274">
        <f t="shared" si="45"/>
        <v>5613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5613</v>
      </c>
      <c r="K196" s="291">
        <f t="shared" si="46"/>
        <v>0</v>
      </c>
      <c r="L196" s="288">
        <f t="shared" si="46"/>
        <v>5613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1185</v>
      </c>
      <c r="K197" s="277">
        <f t="shared" si="47"/>
        <v>0</v>
      </c>
      <c r="L197" s="274">
        <f t="shared" si="47"/>
        <v>1185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713</v>
      </c>
      <c r="K198" s="285">
        <f t="shared" si="48"/>
        <v>0</v>
      </c>
      <c r="L198" s="282">
        <f t="shared" si="48"/>
        <v>713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297</v>
      </c>
      <c r="K201" s="299">
        <f t="shared" si="48"/>
        <v>0</v>
      </c>
      <c r="L201" s="296">
        <f t="shared" si="48"/>
        <v>297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175</v>
      </c>
      <c r="K202" s="299">
        <f t="shared" si="48"/>
        <v>0</v>
      </c>
      <c r="L202" s="296">
        <f t="shared" si="48"/>
        <v>175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9" t="s">
        <v>200</v>
      </c>
      <c r="D205" s="1810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6" t="s">
        <v>201</v>
      </c>
      <c r="D206" s="1797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4889</v>
      </c>
      <c r="K206" s="277">
        <f t="shared" si="49"/>
        <v>0</v>
      </c>
      <c r="L206" s="311">
        <f t="shared" si="49"/>
        <v>4889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4889</v>
      </c>
      <c r="K213" s="324">
        <f t="shared" si="50"/>
        <v>0</v>
      </c>
      <c r="L213" s="321">
        <f t="shared" si="50"/>
        <v>4889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7" t="s">
        <v>275</v>
      </c>
      <c r="D224" s="1808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7" t="s">
        <v>731</v>
      </c>
      <c r="D228" s="1808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7" t="s">
        <v>220</v>
      </c>
      <c r="D234" s="1808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7" t="s">
        <v>222</v>
      </c>
      <c r="D237" s="1808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3" t="s">
        <v>223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3" t="s">
        <v>224</v>
      </c>
      <c r="D239" s="181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3" t="s">
        <v>1673</v>
      </c>
      <c r="D240" s="1814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7" t="s">
        <v>225</v>
      </c>
      <c r="D241" s="1808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7" t="s">
        <v>237</v>
      </c>
      <c r="D257" s="1808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7" t="s">
        <v>238</v>
      </c>
      <c r="D258" s="180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7" t="s">
        <v>239</v>
      </c>
      <c r="D259" s="1808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7" t="s">
        <v>240</v>
      </c>
      <c r="D260" s="1808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7" t="s">
        <v>1678</v>
      </c>
      <c r="D267" s="1808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7" t="s">
        <v>1675</v>
      </c>
      <c r="D271" s="1808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7" t="s">
        <v>1676</v>
      </c>
      <c r="D272" s="180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3" t="s">
        <v>250</v>
      </c>
      <c r="D273" s="1814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7" t="s">
        <v>276</v>
      </c>
      <c r="D274" s="1808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1" t="s">
        <v>251</v>
      </c>
      <c r="D277" s="181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11" t="s">
        <v>252</v>
      </c>
      <c r="D278" s="1812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1" t="s">
        <v>632</v>
      </c>
      <c r="D286" s="181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1" t="s">
        <v>694</v>
      </c>
      <c r="D289" s="181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7" t="s">
        <v>695</v>
      </c>
      <c r="D290" s="1808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5" t="s">
        <v>925</v>
      </c>
      <c r="D295" s="181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7" t="s">
        <v>703</v>
      </c>
      <c r="D299" s="181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21075</v>
      </c>
      <c r="K303" s="399">
        <f t="shared" si="79"/>
        <v>0</v>
      </c>
      <c r="L303" s="396">
        <f t="shared" si="79"/>
        <v>21075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9"/>
      <c r="C308" s="1820"/>
      <c r="D308" s="1820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1"/>
      <c r="C310" s="1820"/>
      <c r="D310" s="1820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1"/>
      <c r="C313" s="1820"/>
      <c r="D313" s="1820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2"/>
      <c r="C346" s="1822"/>
      <c r="D346" s="1822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7" t="str">
        <f>$B$7</f>
        <v>ОТЧЕТНИ ДАННИ ПО ЕБК ЗА СМЕТКИТЕ ЗА СРЕДСТВАТА ОТ ЕВРОПЕЙСКИЯ СЪЮЗ - ДЕС</v>
      </c>
      <c r="C350" s="1827"/>
      <c r="D350" s="1827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2" t="str">
        <f>$B$9</f>
        <v>ОБЩИНА ЧИПРОВЦИ</v>
      </c>
      <c r="C352" s="1803"/>
      <c r="D352" s="1804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3" t="str">
        <f>$B$12</f>
        <v>Чипровци</v>
      </c>
      <c r="C355" s="1794"/>
      <c r="D355" s="1795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3" t="s">
        <v>2039</v>
      </c>
      <c r="F359" s="1784"/>
      <c r="G359" s="1784"/>
      <c r="H359" s="1785"/>
      <c r="I359" s="419" t="s">
        <v>2040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5" t="s">
        <v>279</v>
      </c>
      <c r="D363" s="1826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3" t="s">
        <v>290</v>
      </c>
      <c r="D377" s="182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3" t="s">
        <v>312</v>
      </c>
      <c r="D385" s="182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3" t="s">
        <v>256</v>
      </c>
      <c r="D390" s="182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3" t="s">
        <v>257</v>
      </c>
      <c r="D393" s="182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3" t="s">
        <v>259</v>
      </c>
      <c r="D398" s="182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3" t="s">
        <v>260</v>
      </c>
      <c r="D401" s="182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3" t="s">
        <v>934</v>
      </c>
      <c r="D404" s="182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3" t="s">
        <v>689</v>
      </c>
      <c r="D407" s="182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3" t="s">
        <v>690</v>
      </c>
      <c r="D408" s="182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3" t="s">
        <v>708</v>
      </c>
      <c r="D411" s="182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3" t="s">
        <v>263</v>
      </c>
      <c r="D414" s="182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3" t="s">
        <v>776</v>
      </c>
      <c r="D424" s="182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3" t="s">
        <v>713</v>
      </c>
      <c r="D425" s="182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3" t="s">
        <v>264</v>
      </c>
      <c r="D426" s="182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3" t="s">
        <v>692</v>
      </c>
      <c r="D427" s="182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3" t="s">
        <v>938</v>
      </c>
      <c r="D428" s="182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0" t="str">
        <f>$B$7</f>
        <v>ОТЧЕТНИ ДАННИ ПО ЕБК ЗА СМЕТКИТЕ ЗА СРЕДСТВАТА ОТ ЕВРОПЕЙСКИЯ СЪЮЗ - ДЕС</v>
      </c>
      <c r="C435" s="1831"/>
      <c r="D435" s="183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2" t="str">
        <f>$B$9</f>
        <v>ОБЩИНА ЧИПРОВЦИ</v>
      </c>
      <c r="C437" s="1803"/>
      <c r="D437" s="1804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3" t="str">
        <f>$B$12</f>
        <v>Чипровци</v>
      </c>
      <c r="C440" s="1794"/>
      <c r="D440" s="1795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1" t="s">
        <v>2041</v>
      </c>
      <c r="F444" s="1772"/>
      <c r="G444" s="1772"/>
      <c r="H444" s="1773"/>
      <c r="I444" s="524" t="s">
        <v>2042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34265</v>
      </c>
      <c r="K447" s="550">
        <f t="shared" si="103"/>
        <v>0</v>
      </c>
      <c r="L447" s="551">
        <f t="shared" si="103"/>
        <v>34265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-34265</v>
      </c>
      <c r="K448" s="557">
        <f t="shared" si="104"/>
        <v>0</v>
      </c>
      <c r="L448" s="558">
        <f>+L599</f>
        <v>-34265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2" t="str">
        <f>$B$7</f>
        <v>ОТЧЕТНИ ДАННИ ПО ЕБК ЗА СМЕТКИТЕ ЗА СРЕДСТВАТА ОТ ЕВРОПЕЙСКИЯ СЪЮЗ - ДЕС</v>
      </c>
      <c r="C451" s="1833"/>
      <c r="D451" s="183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2" t="str">
        <f>$B$9</f>
        <v>ОБЩИНА ЧИПРОВЦИ</v>
      </c>
      <c r="C453" s="1803"/>
      <c r="D453" s="1804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3" t="str">
        <f>$B$12</f>
        <v>Чипровци</v>
      </c>
      <c r="C456" s="1794"/>
      <c r="D456" s="1795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4" t="s">
        <v>2043</v>
      </c>
      <c r="F460" s="1775"/>
      <c r="G460" s="1775"/>
      <c r="H460" s="1776"/>
      <c r="I460" s="566" t="s">
        <v>2044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8" t="s">
        <v>777</v>
      </c>
      <c r="D463" s="182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7" t="s">
        <v>780</v>
      </c>
      <c r="D467" s="1847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7" t="s">
        <v>2013</v>
      </c>
      <c r="D470" s="1847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8" t="s">
        <v>783</v>
      </c>
      <c r="D473" s="182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8" t="s">
        <v>790</v>
      </c>
      <c r="D480" s="1849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6" t="s">
        <v>942</v>
      </c>
      <c r="D483" s="183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9" t="s">
        <v>947</v>
      </c>
      <c r="D499" s="1840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9" t="s">
        <v>24</v>
      </c>
      <c r="D504" s="1840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1" t="s">
        <v>948</v>
      </c>
      <c r="D505" s="1841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6" t="s">
        <v>33</v>
      </c>
      <c r="D514" s="183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6" t="s">
        <v>37</v>
      </c>
      <c r="D518" s="183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6" t="s">
        <v>949</v>
      </c>
      <c r="D523" s="1843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9" t="s">
        <v>950</v>
      </c>
      <c r="D526" s="1835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-34265</v>
      </c>
      <c r="K526" s="583">
        <f t="shared" si="125"/>
        <v>0</v>
      </c>
      <c r="L526" s="580">
        <f t="shared" si="125"/>
        <v>-34265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-34265</v>
      </c>
      <c r="K529" s="587">
        <v>0</v>
      </c>
      <c r="L529" s="1389">
        <f t="shared" si="121"/>
        <v>-34265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7" t="s">
        <v>316</v>
      </c>
      <c r="D533" s="1838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6" t="s">
        <v>952</v>
      </c>
      <c r="D537" s="183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2" t="s">
        <v>953</v>
      </c>
      <c r="D538" s="1842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4" t="s">
        <v>954</v>
      </c>
      <c r="D543" s="1835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6" t="s">
        <v>955</v>
      </c>
      <c r="D546" s="183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4" t="s">
        <v>964</v>
      </c>
      <c r="D568" s="1834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4" t="s">
        <v>969</v>
      </c>
      <c r="D588" s="1835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4" t="s">
        <v>842</v>
      </c>
      <c r="D593" s="1835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-34265</v>
      </c>
      <c r="K599" s="668">
        <f t="shared" si="138"/>
        <v>0</v>
      </c>
      <c r="L599" s="664">
        <f t="shared" si="138"/>
        <v>-34265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2" t="s">
        <v>2077</v>
      </c>
      <c r="H602" s="1863"/>
      <c r="I602" s="1863"/>
      <c r="J602" s="1864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2" t="s">
        <v>887</v>
      </c>
      <c r="H603" s="1852"/>
      <c r="I603" s="1852"/>
      <c r="J603" s="185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2076</v>
      </c>
      <c r="E605" s="673"/>
      <c r="F605" s="219" t="s">
        <v>889</v>
      </c>
      <c r="G605" s="1844" t="s">
        <v>2078</v>
      </c>
      <c r="H605" s="1845"/>
      <c r="I605" s="1845"/>
      <c r="J605" s="1846"/>
      <c r="K605" s="103"/>
      <c r="L605" s="229"/>
      <c r="M605" s="7">
        <v>1</v>
      </c>
      <c r="N605" s="520"/>
    </row>
    <row r="606" spans="1:14" ht="21.75" customHeight="1">
      <c r="A606" s="23"/>
      <c r="B606" s="1850" t="s">
        <v>890</v>
      </c>
      <c r="C606" s="1851"/>
      <c r="D606" s="674" t="s">
        <v>891</v>
      </c>
      <c r="E606" s="675"/>
      <c r="F606" s="676"/>
      <c r="G606" s="1852" t="s">
        <v>887</v>
      </c>
      <c r="H606" s="1852"/>
      <c r="I606" s="1852"/>
      <c r="J606" s="1852"/>
      <c r="K606" s="103"/>
      <c r="L606" s="229"/>
      <c r="M606" s="7">
        <v>1</v>
      </c>
      <c r="N606" s="520"/>
    </row>
    <row r="607" spans="1:14" ht="24.75" customHeight="1">
      <c r="A607" s="36"/>
      <c r="B607" s="1853" t="s">
        <v>2075</v>
      </c>
      <c r="C607" s="1854"/>
      <c r="D607" s="677" t="s">
        <v>892</v>
      </c>
      <c r="E607" s="678" t="s">
        <v>2074</v>
      </c>
      <c r="F607" s="679">
        <v>878101238</v>
      </c>
      <c r="G607" s="680" t="s">
        <v>893</v>
      </c>
      <c r="H607" s="1855" t="s">
        <v>2079</v>
      </c>
      <c r="I607" s="1856"/>
      <c r="J607" s="185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5"/>
      <c r="I609" s="1856"/>
      <c r="J609" s="1857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32" t="str">
        <f>$B$7</f>
        <v>ОТЧЕТНИ ДАННИ ПО ЕБК ЗА СМЕТКИТЕ ЗА СРЕДСТВАТА ОТ ЕВРОПЕЙСКИЯ СЪЮЗ - ДЕС</v>
      </c>
      <c r="C614" s="1833"/>
      <c r="D614" s="1833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2" t="str">
        <f>$B$9</f>
        <v>ОБЩИНА ЧИПРОВЦИ</v>
      </c>
      <c r="C616" s="1803"/>
      <c r="D616" s="1804"/>
      <c r="E616" s="115">
        <f>$E$9</f>
        <v>43101</v>
      </c>
      <c r="F616" s="227">
        <f>$F$9</f>
        <v>43131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Чипровци</v>
      </c>
      <c r="C619" s="1866"/>
      <c r="D619" s="1867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71" t="s">
        <v>2047</v>
      </c>
      <c r="F623" s="1772"/>
      <c r="G623" s="1772"/>
      <c r="H623" s="1773"/>
      <c r="I623" s="1780" t="s">
        <v>2048</v>
      </c>
      <c r="J623" s="1781"/>
      <c r="K623" s="1781"/>
      <c r="L623" s="1782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0" t="s">
        <v>753</v>
      </c>
      <c r="D630" s="1801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6" t="s">
        <v>756</v>
      </c>
      <c r="D633" s="1797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4156</v>
      </c>
      <c r="K633" s="277">
        <f t="shared" si="141"/>
        <v>0</v>
      </c>
      <c r="L633" s="274">
        <f t="shared" si="141"/>
        <v>4156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4156</v>
      </c>
      <c r="K638" s="1423"/>
      <c r="L638" s="288">
        <f>I638+J638+K638</f>
        <v>4156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798" t="s">
        <v>195</v>
      </c>
      <c r="D639" s="1799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825</v>
      </c>
      <c r="K639" s="277">
        <f t="shared" si="142"/>
        <v>0</v>
      </c>
      <c r="L639" s="274">
        <f t="shared" si="142"/>
        <v>825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497</v>
      </c>
      <c r="K640" s="1420"/>
      <c r="L640" s="282">
        <f aca="true" t="shared" si="144" ref="L640:L647">I640+J640+K640</f>
        <v>497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207</v>
      </c>
      <c r="K643" s="1422"/>
      <c r="L643" s="296">
        <f t="shared" si="144"/>
        <v>207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121</v>
      </c>
      <c r="K644" s="1422"/>
      <c r="L644" s="296">
        <f t="shared" si="144"/>
        <v>121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09" t="s">
        <v>200</v>
      </c>
      <c r="D647" s="1810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6" t="s">
        <v>201</v>
      </c>
      <c r="D648" s="1797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4889</v>
      </c>
      <c r="K648" s="277">
        <f t="shared" si="145"/>
        <v>0</v>
      </c>
      <c r="L648" s="311">
        <f t="shared" si="145"/>
        <v>4889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4889</v>
      </c>
      <c r="K655" s="1430"/>
      <c r="L655" s="321">
        <f t="shared" si="147"/>
        <v>4889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07" t="s">
        <v>275</v>
      </c>
      <c r="D666" s="1808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07" t="s">
        <v>731</v>
      </c>
      <c r="D670" s="1808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07" t="s">
        <v>220</v>
      </c>
      <c r="D676" s="1808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07" t="s">
        <v>222</v>
      </c>
      <c r="D679" s="1808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13" t="s">
        <v>223</v>
      </c>
      <c r="D680" s="1814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13" t="s">
        <v>224</v>
      </c>
      <c r="D681" s="1814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13" t="s">
        <v>1677</v>
      </c>
      <c r="D682" s="1814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07" t="s">
        <v>225</v>
      </c>
      <c r="D683" s="1808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07" t="s">
        <v>237</v>
      </c>
      <c r="D699" s="1808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07" t="s">
        <v>238</v>
      </c>
      <c r="D700" s="1808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07" t="s">
        <v>239</v>
      </c>
      <c r="D701" s="1808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07" t="s">
        <v>240</v>
      </c>
      <c r="D702" s="1808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07" t="s">
        <v>1678</v>
      </c>
      <c r="D709" s="1808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07" t="s">
        <v>1675</v>
      </c>
      <c r="D713" s="1808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07" t="s">
        <v>1676</v>
      </c>
      <c r="D714" s="1808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13" t="s">
        <v>250</v>
      </c>
      <c r="D715" s="1814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07" t="s">
        <v>276</v>
      </c>
      <c r="D716" s="1808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11" t="s">
        <v>251</v>
      </c>
      <c r="D719" s="181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11" t="s">
        <v>252</v>
      </c>
      <c r="D720" s="1812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11" t="s">
        <v>632</v>
      </c>
      <c r="D728" s="181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11" t="s">
        <v>694</v>
      </c>
      <c r="D731" s="181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07" t="s">
        <v>695</v>
      </c>
      <c r="D732" s="1808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15" t="s">
        <v>925</v>
      </c>
      <c r="D737" s="181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17" t="s">
        <v>703</v>
      </c>
      <c r="D741" s="181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17" t="s">
        <v>703</v>
      </c>
      <c r="D742" s="181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9870</v>
      </c>
      <c r="K746" s="399">
        <f t="shared" si="173"/>
        <v>0</v>
      </c>
      <c r="L746" s="396">
        <f t="shared" si="173"/>
        <v>9870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32" t="str">
        <f>$B$7</f>
        <v>ОТЧЕТНИ ДАННИ ПО ЕБК ЗА СМЕТКИТЕ ЗА СРЕДСТВАТА ОТ ЕВРОПЕЙСКИЯ СЪЮЗ - ДЕС</v>
      </c>
      <c r="C752" s="1833"/>
      <c r="D752" s="1833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2" t="str">
        <f>$B$9</f>
        <v>ОБЩИНА ЧИПРОВЦИ</v>
      </c>
      <c r="C754" s="1803"/>
      <c r="D754" s="1804"/>
      <c r="E754" s="115">
        <f>$E$9</f>
        <v>43101</v>
      </c>
      <c r="F754" s="227">
        <f>$F$9</f>
        <v>43131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65" t="str">
        <f>$B$12</f>
        <v>Чипровци</v>
      </c>
      <c r="C757" s="1866"/>
      <c r="D757" s="1867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771" t="s">
        <v>2047</v>
      </c>
      <c r="F761" s="1772"/>
      <c r="G761" s="1772"/>
      <c r="H761" s="1773"/>
      <c r="I761" s="1780" t="s">
        <v>2048</v>
      </c>
      <c r="J761" s="1781"/>
      <c r="K761" s="1781"/>
      <c r="L761" s="1782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00" t="s">
        <v>753</v>
      </c>
      <c r="D768" s="1801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96" t="s">
        <v>756</v>
      </c>
      <c r="D771" s="1797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1457</v>
      </c>
      <c r="K771" s="277">
        <f t="shared" si="176"/>
        <v>0</v>
      </c>
      <c r="L771" s="274">
        <f t="shared" si="176"/>
        <v>1457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/>
      <c r="K775" s="1422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1457</v>
      </c>
      <c r="K776" s="1423"/>
      <c r="L776" s="288">
        <f>I776+J776+K776</f>
        <v>1457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798" t="s">
        <v>195</v>
      </c>
      <c r="D777" s="1799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360</v>
      </c>
      <c r="K777" s="277">
        <f t="shared" si="177"/>
        <v>0</v>
      </c>
      <c r="L777" s="274">
        <f t="shared" si="177"/>
        <v>360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216</v>
      </c>
      <c r="K778" s="1420"/>
      <c r="L778" s="282">
        <f aca="true" t="shared" si="179" ref="L778:L785">I778+J778+K778</f>
        <v>216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90</v>
      </c>
      <c r="K781" s="1422"/>
      <c r="L781" s="296">
        <f t="shared" si="179"/>
        <v>90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54</v>
      </c>
      <c r="K782" s="1422"/>
      <c r="L782" s="296">
        <f t="shared" si="179"/>
        <v>54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09" t="s">
        <v>200</v>
      </c>
      <c r="D785" s="1810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96" t="s">
        <v>201</v>
      </c>
      <c r="D786" s="1797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/>
      <c r="K791" s="1422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/>
      <c r="K792" s="1421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/>
      <c r="K793" s="1430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/>
      <c r="K796" s="1422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07" t="s">
        <v>275</v>
      </c>
      <c r="D804" s="1808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07" t="s">
        <v>731</v>
      </c>
      <c r="D808" s="1808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07" t="s">
        <v>220</v>
      </c>
      <c r="D814" s="1808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07" t="s">
        <v>222</v>
      </c>
      <c r="D817" s="1808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13" t="s">
        <v>223</v>
      </c>
      <c r="D818" s="1814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13" t="s">
        <v>224</v>
      </c>
      <c r="D819" s="1814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13" t="s">
        <v>1677</v>
      </c>
      <c r="D820" s="1814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07" t="s">
        <v>225</v>
      </c>
      <c r="D821" s="1808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07" t="s">
        <v>237</v>
      </c>
      <c r="D837" s="1808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07" t="s">
        <v>238</v>
      </c>
      <c r="D838" s="1808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07" t="s">
        <v>239</v>
      </c>
      <c r="D839" s="1808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07" t="s">
        <v>240</v>
      </c>
      <c r="D840" s="1808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07" t="s">
        <v>1678</v>
      </c>
      <c r="D847" s="1808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07" t="s">
        <v>1675</v>
      </c>
      <c r="D851" s="1808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07" t="s">
        <v>1676</v>
      </c>
      <c r="D852" s="1808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13" t="s">
        <v>250</v>
      </c>
      <c r="D853" s="1814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07" t="s">
        <v>276</v>
      </c>
      <c r="D854" s="1808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11" t="s">
        <v>251</v>
      </c>
      <c r="D857" s="1812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811" t="s">
        <v>252</v>
      </c>
      <c r="D858" s="1812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11" t="s">
        <v>632</v>
      </c>
      <c r="D866" s="1812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11" t="s">
        <v>694</v>
      </c>
      <c r="D869" s="1812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07" t="s">
        <v>695</v>
      </c>
      <c r="D870" s="1808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15" t="s">
        <v>925</v>
      </c>
      <c r="D875" s="1816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817" t="s">
        <v>703</v>
      </c>
      <c r="D879" s="1818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17" t="s">
        <v>703</v>
      </c>
      <c r="D880" s="1818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11205</v>
      </c>
      <c r="K884" s="399">
        <f t="shared" si="208"/>
        <v>0</v>
      </c>
      <c r="L884" s="396">
        <f t="shared" si="208"/>
        <v>11205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21" dxfId="155" operator="notEqual" stopIfTrue="1">
      <formula>0</formula>
    </cfRule>
  </conditionalFormatting>
  <conditionalFormatting sqref="D600">
    <cfRule type="cellIs" priority="120" dxfId="155" operator="notEqual" stopIfTrue="1">
      <formula>0</formula>
    </cfRule>
  </conditionalFormatting>
  <conditionalFormatting sqref="E15">
    <cfRule type="cellIs" priority="114" dxfId="161" operator="equal" stopIfTrue="1">
      <formula>98</formula>
    </cfRule>
    <cfRule type="cellIs" priority="116" dxfId="162" operator="equal" stopIfTrue="1">
      <formula>96</formula>
    </cfRule>
    <cfRule type="cellIs" priority="117" dxfId="163" operator="equal" stopIfTrue="1">
      <formula>42</formula>
    </cfRule>
    <cfRule type="cellIs" priority="118" dxfId="164" operator="equal" stopIfTrue="1">
      <formula>97</formula>
    </cfRule>
    <cfRule type="cellIs" priority="119" dxfId="165" operator="equal" stopIfTrue="1">
      <formula>33</formula>
    </cfRule>
  </conditionalFormatting>
  <conditionalFormatting sqref="F15">
    <cfRule type="cellIs" priority="110" dxfId="165" operator="equal" stopIfTrue="1">
      <formula>"ЧУЖДИ СРЕДСТВА"</formula>
    </cfRule>
    <cfRule type="cellIs" priority="111" dxfId="164" operator="equal" stopIfTrue="1">
      <formula>"СЕС - ДМП"</formula>
    </cfRule>
    <cfRule type="cellIs" priority="112" dxfId="163" operator="equal" stopIfTrue="1">
      <formula>"СЕС - РА"</formula>
    </cfRule>
    <cfRule type="cellIs" priority="113" dxfId="162" operator="equal" stopIfTrue="1">
      <formula>"СЕС - ДЕС"</formula>
    </cfRule>
    <cfRule type="cellIs" priority="115" dxfId="161" operator="equal" stopIfTrue="1">
      <formula>"СЕС - КСФ"</formula>
    </cfRule>
  </conditionalFormatting>
  <conditionalFormatting sqref="F180">
    <cfRule type="cellIs" priority="98" dxfId="171" operator="equal" stopIfTrue="1">
      <formula>0</formula>
    </cfRule>
  </conditionalFormatting>
  <conditionalFormatting sqref="E182">
    <cfRule type="cellIs" priority="93" dxfId="161" operator="equal" stopIfTrue="1">
      <formula>98</formula>
    </cfRule>
    <cfRule type="cellIs" priority="94" dxfId="162" operator="equal" stopIfTrue="1">
      <formula>96</formula>
    </cfRule>
    <cfRule type="cellIs" priority="95" dxfId="163" operator="equal" stopIfTrue="1">
      <formula>42</formula>
    </cfRule>
    <cfRule type="cellIs" priority="96" dxfId="164" operator="equal" stopIfTrue="1">
      <formula>97</formula>
    </cfRule>
    <cfRule type="cellIs" priority="97" dxfId="165" operator="equal" stopIfTrue="1">
      <formula>33</formula>
    </cfRule>
  </conditionalFormatting>
  <conditionalFormatting sqref="F182">
    <cfRule type="cellIs" priority="88" dxfId="165" operator="equal" stopIfTrue="1">
      <formula>"ЧУЖДИ СРЕДСТВА"</formula>
    </cfRule>
    <cfRule type="cellIs" priority="89" dxfId="164" operator="equal" stopIfTrue="1">
      <formula>"СЕС - ДМП"</formula>
    </cfRule>
    <cfRule type="cellIs" priority="90" dxfId="163" operator="equal" stopIfTrue="1">
      <formula>"СЕС - РА"</formula>
    </cfRule>
    <cfRule type="cellIs" priority="91" dxfId="162" operator="equal" stopIfTrue="1">
      <formula>"СЕС - ДЕС"</formula>
    </cfRule>
    <cfRule type="cellIs" priority="92" dxfId="161" operator="equal" stopIfTrue="1">
      <formula>"СЕС - КСФ"</formula>
    </cfRule>
  </conditionalFormatting>
  <conditionalFormatting sqref="F355">
    <cfRule type="cellIs" priority="87" dxfId="171" operator="equal" stopIfTrue="1">
      <formula>0</formula>
    </cfRule>
  </conditionalFormatting>
  <conditionalFormatting sqref="E357">
    <cfRule type="cellIs" priority="82" dxfId="161" operator="equal" stopIfTrue="1">
      <formula>98</formula>
    </cfRule>
    <cfRule type="cellIs" priority="83" dxfId="162" operator="equal" stopIfTrue="1">
      <formula>96</formula>
    </cfRule>
    <cfRule type="cellIs" priority="84" dxfId="163" operator="equal" stopIfTrue="1">
      <formula>42</formula>
    </cfRule>
    <cfRule type="cellIs" priority="85" dxfId="164" operator="equal" stopIfTrue="1">
      <formula>97</formula>
    </cfRule>
    <cfRule type="cellIs" priority="86" dxfId="165" operator="equal" stopIfTrue="1">
      <formula>33</formula>
    </cfRule>
  </conditionalFormatting>
  <conditionalFormatting sqref="F357">
    <cfRule type="cellIs" priority="77" dxfId="165" operator="equal" stopIfTrue="1">
      <formula>"ЧУЖДИ СРЕДСТВА"</formula>
    </cfRule>
    <cfRule type="cellIs" priority="78" dxfId="164" operator="equal" stopIfTrue="1">
      <formula>"СЕС - ДМП"</formula>
    </cfRule>
    <cfRule type="cellIs" priority="79" dxfId="163" operator="equal" stopIfTrue="1">
      <formula>"СЕС - РА"</formula>
    </cfRule>
    <cfRule type="cellIs" priority="80" dxfId="162" operator="equal" stopIfTrue="1">
      <formula>"СЕС - ДЕС"</formula>
    </cfRule>
    <cfRule type="cellIs" priority="81" dxfId="161" operator="equal" stopIfTrue="1">
      <formula>"СЕС - КСФ"</formula>
    </cfRule>
  </conditionalFormatting>
  <conditionalFormatting sqref="F440">
    <cfRule type="cellIs" priority="76" dxfId="171" operator="equal" stopIfTrue="1">
      <formula>0</formula>
    </cfRule>
  </conditionalFormatting>
  <conditionalFormatting sqref="E442">
    <cfRule type="cellIs" priority="71" dxfId="161" operator="equal" stopIfTrue="1">
      <formula>98</formula>
    </cfRule>
    <cfRule type="cellIs" priority="72" dxfId="162" operator="equal" stopIfTrue="1">
      <formula>96</formula>
    </cfRule>
    <cfRule type="cellIs" priority="73" dxfId="163" operator="equal" stopIfTrue="1">
      <formula>42</formula>
    </cfRule>
    <cfRule type="cellIs" priority="74" dxfId="164" operator="equal" stopIfTrue="1">
      <formula>97</formula>
    </cfRule>
    <cfRule type="cellIs" priority="75" dxfId="165" operator="equal" stopIfTrue="1">
      <formula>33</formula>
    </cfRule>
  </conditionalFormatting>
  <conditionalFormatting sqref="F442">
    <cfRule type="cellIs" priority="66" dxfId="165" operator="equal" stopIfTrue="1">
      <formula>"ЧУЖДИ СРЕДСТВА"</formula>
    </cfRule>
    <cfRule type="cellIs" priority="67" dxfId="164" operator="equal" stopIfTrue="1">
      <formula>"СЕС - ДМП"</formula>
    </cfRule>
    <cfRule type="cellIs" priority="68" dxfId="163" operator="equal" stopIfTrue="1">
      <formula>"СЕС - РА"</formula>
    </cfRule>
    <cfRule type="cellIs" priority="69" dxfId="162" operator="equal" stopIfTrue="1">
      <formula>"СЕС - ДЕС"</formula>
    </cfRule>
    <cfRule type="cellIs" priority="70" dxfId="161" operator="equal" stopIfTrue="1">
      <formula>"СЕС - КСФ"</formula>
    </cfRule>
  </conditionalFormatting>
  <conditionalFormatting sqref="E449">
    <cfRule type="cellIs" priority="65" dxfId="172" operator="notEqual" stopIfTrue="1">
      <formula>0</formula>
    </cfRule>
  </conditionalFormatting>
  <conditionalFormatting sqref="F449">
    <cfRule type="cellIs" priority="64" dxfId="172" operator="notEqual" stopIfTrue="1">
      <formula>0</formula>
    </cfRule>
  </conditionalFormatting>
  <conditionalFormatting sqref="G449">
    <cfRule type="cellIs" priority="63" dxfId="172" operator="notEqual" stopIfTrue="1">
      <formula>0</formula>
    </cfRule>
  </conditionalFormatting>
  <conditionalFormatting sqref="H449">
    <cfRule type="cellIs" priority="62" dxfId="172" operator="notEqual" stopIfTrue="1">
      <formula>0</formula>
    </cfRule>
  </conditionalFormatting>
  <conditionalFormatting sqref="I449">
    <cfRule type="cellIs" priority="61" dxfId="172" operator="notEqual" stopIfTrue="1">
      <formula>0</formula>
    </cfRule>
  </conditionalFormatting>
  <conditionalFormatting sqref="J449">
    <cfRule type="cellIs" priority="60" dxfId="172" operator="notEqual" stopIfTrue="1">
      <formula>0</formula>
    </cfRule>
  </conditionalFormatting>
  <conditionalFormatting sqref="K449">
    <cfRule type="cellIs" priority="59" dxfId="172" operator="notEqual" stopIfTrue="1">
      <formula>0</formula>
    </cfRule>
  </conditionalFormatting>
  <conditionalFormatting sqref="L449">
    <cfRule type="cellIs" priority="58" dxfId="172" operator="notEqual" stopIfTrue="1">
      <formula>0</formula>
    </cfRule>
  </conditionalFormatting>
  <conditionalFormatting sqref="E600">
    <cfRule type="cellIs" priority="57" dxfId="172" operator="notEqual" stopIfTrue="1">
      <formula>0</formula>
    </cfRule>
  </conditionalFormatting>
  <conditionalFormatting sqref="F600:G600">
    <cfRule type="cellIs" priority="56" dxfId="172" operator="notEqual" stopIfTrue="1">
      <formula>0</formula>
    </cfRule>
  </conditionalFormatting>
  <conditionalFormatting sqref="H600">
    <cfRule type="cellIs" priority="55" dxfId="172" operator="notEqual" stopIfTrue="1">
      <formula>0</formula>
    </cfRule>
  </conditionalFormatting>
  <conditionalFormatting sqref="I600">
    <cfRule type="cellIs" priority="54" dxfId="172" operator="notEqual" stopIfTrue="1">
      <formula>0</formula>
    </cfRule>
  </conditionalFormatting>
  <conditionalFormatting sqref="J600:K600">
    <cfRule type="cellIs" priority="53" dxfId="172" operator="notEqual" stopIfTrue="1">
      <formula>0</formula>
    </cfRule>
  </conditionalFormatting>
  <conditionalFormatting sqref="L600">
    <cfRule type="cellIs" priority="52" dxfId="172" operator="notEqual" stopIfTrue="1">
      <formula>0</formula>
    </cfRule>
  </conditionalFormatting>
  <conditionalFormatting sqref="F456">
    <cfRule type="cellIs" priority="50" dxfId="171" operator="equal" stopIfTrue="1">
      <formula>0</formula>
    </cfRule>
  </conditionalFormatting>
  <conditionalFormatting sqref="E458">
    <cfRule type="cellIs" priority="45" dxfId="161" operator="equal" stopIfTrue="1">
      <formula>98</formula>
    </cfRule>
    <cfRule type="cellIs" priority="46" dxfId="162" operator="equal" stopIfTrue="1">
      <formula>96</formula>
    </cfRule>
    <cfRule type="cellIs" priority="47" dxfId="163" operator="equal" stopIfTrue="1">
      <formula>42</formula>
    </cfRule>
    <cfRule type="cellIs" priority="48" dxfId="164" operator="equal" stopIfTrue="1">
      <formula>97</formula>
    </cfRule>
    <cfRule type="cellIs" priority="49" dxfId="165" operator="equal" stopIfTrue="1">
      <formula>33</formula>
    </cfRule>
  </conditionalFormatting>
  <conditionalFormatting sqref="F458">
    <cfRule type="cellIs" priority="40" dxfId="165" operator="equal" stopIfTrue="1">
      <formula>"ЧУЖДИ СРЕДСТВА"</formula>
    </cfRule>
    <cfRule type="cellIs" priority="41" dxfId="164" operator="equal" stopIfTrue="1">
      <formula>"СЕС - ДМП"</formula>
    </cfRule>
    <cfRule type="cellIs" priority="42" dxfId="163" operator="equal" stopIfTrue="1">
      <formula>"СЕС - РА"</formula>
    </cfRule>
    <cfRule type="cellIs" priority="43" dxfId="162" operator="equal" stopIfTrue="1">
      <formula>"СЕС - ДЕС"</formula>
    </cfRule>
    <cfRule type="cellIs" priority="44" dxfId="161" operator="equal" stopIfTrue="1">
      <formula>"СЕС - КСФ"</formula>
    </cfRule>
  </conditionalFormatting>
  <conditionalFormatting sqref="I9:J9">
    <cfRule type="cellIs" priority="35" dxfId="166" operator="between" stopIfTrue="1">
      <formula>1000000000000</formula>
      <formula>9999999999999990</formula>
    </cfRule>
    <cfRule type="cellIs" priority="36" dxfId="167" operator="between" stopIfTrue="1">
      <formula>10000000000</formula>
      <formula>999999999999</formula>
    </cfRule>
    <cfRule type="cellIs" priority="37" dxfId="168" operator="between" stopIfTrue="1">
      <formula>1000000</formula>
      <formula>99999999</formula>
    </cfRule>
    <cfRule type="cellIs" priority="38" dxfId="173" operator="between" stopIfTrue="1">
      <formula>100</formula>
      <formula>9900</formula>
    </cfRule>
  </conditionalFormatting>
  <conditionalFormatting sqref="G171">
    <cfRule type="cellIs" priority="32" dxfId="41" operator="greaterThan" stopIfTrue="1">
      <formula>$G$25</formula>
    </cfRule>
  </conditionalFormatting>
  <conditionalFormatting sqref="J171">
    <cfRule type="cellIs" priority="31" dxfId="41" operator="greaterThan" stopIfTrue="1">
      <formula>$J$25</formula>
    </cfRule>
  </conditionalFormatting>
  <conditionalFormatting sqref="F619">
    <cfRule type="cellIs" priority="30" dxfId="171" operator="equal" stopIfTrue="1">
      <formula>0</formula>
    </cfRule>
  </conditionalFormatting>
  <conditionalFormatting sqref="E621">
    <cfRule type="cellIs" priority="25" dxfId="161" operator="equal" stopIfTrue="1">
      <formula>98</formula>
    </cfRule>
    <cfRule type="cellIs" priority="26" dxfId="162" operator="equal" stopIfTrue="1">
      <formula>96</formula>
    </cfRule>
    <cfRule type="cellIs" priority="27" dxfId="163" operator="equal" stopIfTrue="1">
      <formula>42</formula>
    </cfRule>
    <cfRule type="cellIs" priority="28" dxfId="164" operator="equal" stopIfTrue="1">
      <formula>97</formula>
    </cfRule>
    <cfRule type="cellIs" priority="29" dxfId="165" operator="equal" stopIfTrue="1">
      <formula>33</formula>
    </cfRule>
  </conditionalFormatting>
  <conditionalFormatting sqref="F621">
    <cfRule type="cellIs" priority="20" dxfId="165" operator="equal" stopIfTrue="1">
      <formula>"ЧУЖДИ СРЕДСТВА"</formula>
    </cfRule>
    <cfRule type="cellIs" priority="21" dxfId="164" operator="equal" stopIfTrue="1">
      <formula>"СЕС - ДМП"</formula>
    </cfRule>
    <cfRule type="cellIs" priority="22" dxfId="163" operator="equal" stopIfTrue="1">
      <formula>"СЕС - РА"</formula>
    </cfRule>
    <cfRule type="cellIs" priority="23" dxfId="162" operator="equal" stopIfTrue="1">
      <formula>"СЕС - ДЕС"</formula>
    </cfRule>
    <cfRule type="cellIs" priority="24" dxfId="161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74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71" operator="equal" stopIfTrue="1">
      <formula>0</formula>
    </cfRule>
  </conditionalFormatting>
  <conditionalFormatting sqref="E759">
    <cfRule type="cellIs" priority="10" dxfId="161" operator="equal" stopIfTrue="1">
      <formula>98</formula>
    </cfRule>
    <cfRule type="cellIs" priority="11" dxfId="162" operator="equal" stopIfTrue="1">
      <formula>96</formula>
    </cfRule>
    <cfRule type="cellIs" priority="12" dxfId="163" operator="equal" stopIfTrue="1">
      <formula>42</formula>
    </cfRule>
    <cfRule type="cellIs" priority="13" dxfId="164" operator="equal" stopIfTrue="1">
      <formula>97</formula>
    </cfRule>
    <cfRule type="cellIs" priority="14" dxfId="165" operator="equal" stopIfTrue="1">
      <formula>33</formula>
    </cfRule>
  </conditionalFormatting>
  <conditionalFormatting sqref="F759">
    <cfRule type="cellIs" priority="5" dxfId="165" operator="equal" stopIfTrue="1">
      <formula>"ЧУЖДИ СРЕДСТВА"</formula>
    </cfRule>
    <cfRule type="cellIs" priority="6" dxfId="164" operator="equal" stopIfTrue="1">
      <formula>"СЕС - ДМП"</formula>
    </cfRule>
    <cfRule type="cellIs" priority="7" dxfId="163" operator="equal" stopIfTrue="1">
      <formula>"СЕС - РА"</formula>
    </cfRule>
    <cfRule type="cellIs" priority="8" dxfId="162" operator="equal" stopIfTrue="1">
      <formula>"СЕС - ДЕС"</formula>
    </cfRule>
    <cfRule type="cellIs" priority="9" dxfId="161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74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2082</v>
      </c>
      <c r="I2" s="61"/>
    </row>
    <row r="3" spans="1:9" ht="12.75">
      <c r="A3" s="61" t="s">
        <v>718</v>
      </c>
      <c r="B3" s="61" t="s">
        <v>2080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2081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2">
        <f>$B$7</f>
        <v>0</v>
      </c>
      <c r="J14" s="1833"/>
      <c r="K14" s="183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2">
        <f>$B$9</f>
        <v>0</v>
      </c>
      <c r="J16" s="1803"/>
      <c r="K16" s="180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1" t="s">
        <v>2047</v>
      </c>
      <c r="M23" s="1772"/>
      <c r="N23" s="1772"/>
      <c r="O23" s="1773"/>
      <c r="P23" s="1780" t="s">
        <v>2048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0" t="s">
        <v>753</v>
      </c>
      <c r="K30" s="180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6" t="s">
        <v>756</v>
      </c>
      <c r="K33" s="179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9" t="s">
        <v>200</v>
      </c>
      <c r="K47" s="1810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6" t="s">
        <v>201</v>
      </c>
      <c r="K48" s="179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7" t="s">
        <v>275</v>
      </c>
      <c r="K66" s="180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7" t="s">
        <v>731</v>
      </c>
      <c r="K70" s="180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7" t="s">
        <v>220</v>
      </c>
      <c r="K76" s="180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7" t="s">
        <v>222</v>
      </c>
      <c r="K79" s="1808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223</v>
      </c>
      <c r="K80" s="1814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224</v>
      </c>
      <c r="K81" s="1814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3" t="s">
        <v>1677</v>
      </c>
      <c r="K82" s="1814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7" t="s">
        <v>225</v>
      </c>
      <c r="K83" s="180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7" t="s">
        <v>237</v>
      </c>
      <c r="K99" s="1808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7" t="s">
        <v>238</v>
      </c>
      <c r="K100" s="1808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7" t="s">
        <v>239</v>
      </c>
      <c r="K101" s="1808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7" t="s">
        <v>240</v>
      </c>
      <c r="K102" s="180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7" t="s">
        <v>1678</v>
      </c>
      <c r="K109" s="180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7" t="s">
        <v>1675</v>
      </c>
      <c r="K113" s="1808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7" t="s">
        <v>1676</v>
      </c>
      <c r="K114" s="1808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250</v>
      </c>
      <c r="K115" s="1814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7" t="s">
        <v>276</v>
      </c>
      <c r="K116" s="180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1" t="s">
        <v>251</v>
      </c>
      <c r="K119" s="181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1" t="s">
        <v>252</v>
      </c>
      <c r="K120" s="181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1" t="s">
        <v>632</v>
      </c>
      <c r="K128" s="181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1" t="s">
        <v>694</v>
      </c>
      <c r="K131" s="181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7" t="s">
        <v>695</v>
      </c>
      <c r="K132" s="180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5" t="s">
        <v>925</v>
      </c>
      <c r="K137" s="181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7" t="s">
        <v>703</v>
      </c>
      <c r="K141" s="181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7" t="s">
        <v>703</v>
      </c>
      <c r="K142" s="181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71" operator="equal" stopIfTrue="1">
      <formula>0</formula>
    </cfRule>
  </conditionalFormatting>
  <conditionalFormatting sqref="L21">
    <cfRule type="cellIs" priority="18" dxfId="161" operator="equal" stopIfTrue="1">
      <formula>98</formula>
    </cfRule>
    <cfRule type="cellIs" priority="19" dxfId="162" operator="equal" stopIfTrue="1">
      <formula>96</formula>
    </cfRule>
    <cfRule type="cellIs" priority="20" dxfId="163" operator="equal" stopIfTrue="1">
      <formula>42</formula>
    </cfRule>
    <cfRule type="cellIs" priority="21" dxfId="164" operator="equal" stopIfTrue="1">
      <formula>97</formula>
    </cfRule>
    <cfRule type="cellIs" priority="22" dxfId="165" operator="equal" stopIfTrue="1">
      <formula>33</formula>
    </cfRule>
  </conditionalFormatting>
  <conditionalFormatting sqref="M21">
    <cfRule type="cellIs" priority="13" dxfId="165" operator="equal" stopIfTrue="1">
      <formula>"ЧУЖДИ СРЕДСТВА"</formula>
    </cfRule>
    <cfRule type="cellIs" priority="14" dxfId="164" operator="equal" stopIfTrue="1">
      <formula>"СЕС - ДМП"</formula>
    </cfRule>
    <cfRule type="cellIs" priority="15" dxfId="163" operator="equal" stopIfTrue="1">
      <formula>"СЕС - РА"</formula>
    </cfRule>
    <cfRule type="cellIs" priority="16" dxfId="162" operator="equal" stopIfTrue="1">
      <formula>"СЕС - ДЕС"</formula>
    </cfRule>
    <cfRule type="cellIs" priority="17" dxfId="16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7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2018-02-08T13:39:03Z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