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<sst xmlns="http://schemas.openxmlformats.org/spreadsheetml/2006/main" count="3261" uniqueCount="2081">
  <si>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</si>
  <si>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</si>
  <si>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</si>
  <si>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</si>
  <si>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</si>
  <si>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</si>
  <si>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</si>
  <si>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</si>
  <si>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</si>
  <si>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</si>
  <si>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</si>
  <si>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</si>
  <si>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</si>
  <si>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</si>
  <si>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</si>
  <si>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</si>
  <si>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</si>
  <si>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</si>
  <si>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</si>
  <si>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</si>
  <si>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</si>
  <si>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</si>
  <si>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</si>
  <si>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</si>
  <si>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</si>
  <si>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</si>
  <si>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</si>
  <si>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</si>
  <si>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</si>
  <si>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</si>
  <si>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</si>
  <si>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</si>
  <si>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</si>
  <si>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</si>
  <si>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</si>
  <si>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</si>
  <si>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</si>
  <si>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</si>
  <si>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</si>
  <si>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</si>
  <si>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</si>
  <si>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</si>
  <si>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</si>
  <si>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</si>
  <si>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</si>
  <si>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</si>
  <si>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</si>
  <si>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</si>
  <si>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</si>
  <si>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</si>
  <si>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</si>
  <si>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</si>
  <si>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</si>
  <si>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</si>
  <si>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</si>
  <si>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</si>
  <si>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</si>
  <si>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</si>
  <si>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</si>
  <si>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</si>
  <si>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</si>
  <si>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</si>
  <si>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</si>
  <si>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</si>
  <si>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</si>
  <si>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</si>
  <si>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</si>
  <si>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</si>
  <si>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</si>
  <si>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</si>
  <si>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</si>
  <si>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</si>
  <si>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</si>
  <si>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</si>
  <si>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</si>
  <si>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</si>
  <si>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</si>
  <si>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</si>
  <si>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</si>
  <si>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</si>
  <si>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</si>
  <si>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</si>
  <si>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</si>
  <si>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</si>
  <si>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</si>
  <si>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</si>
  <si>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</si>
  <si>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</si>
  <si>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</si>
  <si>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</si>
  <si>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</si>
  <si>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</si>
  <si>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</si>
  <si>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</si>
  <si>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</si>
  <si>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</si>
  <si>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</si>
  <si>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</si>
  <si>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</si>
  <si>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</si>
  <si>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</si>
  <si>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</si>
  <si>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</si>
  <si>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</si>
  <si>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</si>
  <si>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</si>
  <si>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</si>
  <si>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</si>
  <si>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</si>
  <si>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</si>
  <si>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</si>
  <si>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</si>
  <si>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</si>
  <si>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</si>
  <si>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</si>
  <si>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</si>
  <si>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</si>
  <si>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</si>
  <si>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</si>
  <si>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</si>
  <si>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</si>
  <si>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</si>
  <si>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</si>
  <si>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</si>
  <si>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</si>
  <si>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</si>
  <si>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</si>
  <si>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</si>
  <si>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</si>
  <si>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</si>
  <si>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</si>
  <si>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</si>
  <si>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</si>
  <si>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</si>
  <si>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</si>
  <si>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</si>
  <si>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</si>
  <si>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</si>
  <si>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</si>
  <si>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</si>
  <si>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</si>
  <si>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</si>
  <si>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</si>
  <si>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</si>
  <si>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</si>
  <si>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</si>
  <si>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</si>
  <si>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</si>
  <si>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</si>
  <si>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</si>
  <si>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</si>
  <si>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</si>
  <si>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</si>
  <si>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</si>
  <si>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</si>
  <si>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</si>
  <si>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</si>
  <si>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</si>
  <si>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</si>
  <si>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</si>
  <si>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</si>
  <si>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</si>
  <si>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</si>
  <si>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</si>
  <si>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</si>
  <si>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</si>
  <si>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</si>
  <si>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</si>
  <si>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</si>
  <si>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</si>
  <si>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</si>
  <si>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</si>
  <si>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</si>
  <si>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</si>
  <si>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</si>
  <si>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</si>
  <si>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</si>
  <si>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</si>
  <si>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</si>
  <si>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</si>
  <si>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</si>
  <si>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</si>
  <si>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</si>
  <si>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</si>
  <si>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</si>
  <si>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</si>
  <si>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</si>
  <si>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</si>
  <si>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</si>
  <si>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</si>
  <si>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</si>
  <si>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</si>
  <si>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</si>
  <si>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</si>
  <si>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</si>
  <si>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</si>
  <si>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</si>
  <si>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</si>
  <si>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</si>
  <si>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</si>
  <si>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</si>
  <si>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</si>
  <si>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</si>
  <si>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</si>
  <si>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</si>
  <si>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</si>
  <si>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</si>
  <si>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</si>
  <si>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</si>
  <si>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</si>
  <si>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</si>
  <si>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</si>
  <si>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</si>
  <si>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</si>
  <si>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</si>
  <si>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</si>
  <si>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</si>
  <si>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</si>
  <si>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</si>
  <si>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</si>
  <si>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</si>
  <si>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</si>
  <si>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</si>
  <si>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</si>
  <si>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</si>
  <si>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</si>
  <si>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</si>
  <si>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</si>
  <si>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</si>
  <si>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</si>
  <si>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</si>
  <si>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</si>
  <si>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</si>
  <si>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</si>
  <si>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</si>
  <si>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</si>
  <si>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</si>
  <si>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</si>
  <si>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</si>
  <si>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</si>
  <si>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</si>
  <si>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</si>
  <si>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</si>
  <si>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</si>
  <si>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</si>
  <si>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</si>
  <si>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</si>
  <si>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</si>
  <si>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</si>
  <si>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</si>
  <si>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</si>
  <si>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</si>
  <si>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</si>
  <si>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</si>
  <si>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</si>
  <si>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</si>
  <si>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</si>
  <si>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</si>
  <si>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</si>
  <si>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</si>
  <si>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</si>
  <si>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</si>
  <si>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</si>
  <si>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</si>
  <si>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</si>
  <si>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</si>
  <si>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</si>
  <si>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</si>
  <si>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</si>
  <si>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</si>
  <si>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</si>
  <si>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</si>
  <si>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</si>
  <si>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</si>
  <si>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</si>
  <si>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</si>
  <si>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</si>
  <si>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</si>
  <si>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</si>
  <si>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</si>
  <si>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</si>
  <si>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</si>
  <si>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</si>
  <si>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</si>
  <si>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</si>
  <si>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</si>
  <si>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</si>
  <si>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</si>
  <si>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</si>
  <si>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</si>
  <si>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</si>
  <si>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</si>
  <si>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</si>
  <si>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</si>
  <si>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</si>
  <si>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</si>
  <si>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</si>
  <si>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</si>
  <si>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</si>
  <si>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</si>
  <si>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</si>
  <si>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</si>
  <si>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</si>
  <si>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</si>
  <si>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</si>
  <si>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</si>
  <si>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</si>
  <si>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</si>
  <si>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</si>
  <si>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</si>
  <si>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</si>
  <si>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</si>
  <si>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</si>
  <si>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</si>
  <si>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</si>
  <si>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</si>
  <si>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</si>
  <si>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</si>
  <si>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</si>
  <si>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</si>
  <si>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</si>
  <si>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</si>
  <si>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</si>
  <si>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</si>
  <si>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</si>
  <si>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</si>
  <si>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</si>
  <si>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</si>
  <si>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</si>
  <si>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</si>
  <si>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</si>
  <si>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</si>
  <si>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</si>
  <si>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</si>
  <si>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</si>
  <si>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</si>
  <si>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</si>
  <si>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</si>
  <si>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</si>
  <si>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</si>
  <si>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</si>
  <si>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</si>
  <si>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</si>
  <si>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</si>
  <si>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</si>
  <si>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</si>
  <si>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</si>
  <si>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</si>
  <si>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</si>
  <si>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</si>
  <si>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</si>
  <si>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</si>
  <si>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</si>
  <si>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</si>
  <si>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</si>
  <si>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</si>
  <si>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</si>
  <si>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</si>
  <si>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</si>
  <si>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</si>
  <si>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</si>
  <si>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</si>
  <si>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</si>
  <si>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</si>
  <si>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</si>
  <si>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</si>
  <si>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</si>
  <si>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</si>
  <si>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</si>
  <si>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</si>
  <si>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</si>
  <si>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</si>
  <si>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</si>
  <si>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</si>
  <si>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</si>
  <si>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</si>
  <si>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</si>
  <si>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</si>
  <si>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</si>
  <si>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</si>
  <si>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</si>
  <si>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</si>
  <si>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</si>
  <si>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</si>
  <si>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</si>
  <si>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</si>
  <si>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</si>
  <si>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</si>
  <si>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</si>
  <si>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</si>
  <si>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</si>
  <si>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</si>
  <si>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</si>
  <si>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</si>
  <si>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</si>
  <si>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</si>
  <si>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</si>
  <si>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</si>
  <si>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</si>
  <si>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</si>
  <si>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</si>
  <si>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</si>
  <si>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</si>
  <si>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</si>
  <si>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</si>
  <si>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</si>
  <si>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</si>
  <si>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</si>
  <si>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</si>
  <si>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</si>
  <si>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</si>
  <si>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</si>
  <si>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</si>
  <si>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</si>
  <si>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</si>
  <si>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</si>
  <si>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</si>
  <si>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</si>
  <si>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</si>
  <si>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</si>
  <si>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</si>
  <si>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</si>
  <si>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</si>
  <si>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</si>
  <si>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</si>
  <si>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</si>
  <si>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</si>
  <si>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</si>
  <si>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</si>
  <si>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</si>
  <si>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</si>
  <si>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</si>
  <si>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</si>
  <si>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</si>
  <si>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</si>
  <si>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</si>
  <si>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</si>
  <si>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</si>
  <si>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</si>
  <si>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</si>
  <si>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</si>
  <si>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</si>
  <si>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</si>
  <si>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</si>
  <si>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</si>
  <si>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</si>
  <si>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</si>
  <si>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</si>
  <si>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</si>
  <si>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</si>
  <si>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</si>
  <si>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</si>
  <si>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</si>
  <si>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</si>
  <si>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</si>
  <si>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</si>
  <si>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</si>
  <si>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</si>
  <si>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</si>
  <si>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</si>
  <si>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</si>
  <si>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</si>
  <si>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</si>
  <si>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</si>
  <si>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</si>
  <si>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</si>
  <si>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</si>
  <si>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</si>
  <si>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</si>
  <si>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</si>
  <si>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</si>
  <si>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</si>
  <si>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</si>
  <si>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</si>
  <si>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</si>
  <si>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</si>
  <si>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</si>
  <si>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</si>
  <si>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</si>
  <si>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</si>
  <si>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</si>
  <si>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</si>
  <si>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</si>
  <si>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</si>
  <si>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</si>
  <si>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</si>
  <si>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</si>
  <si>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</si>
  <si>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</si>
  <si>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</si>
  <si>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</si>
  <si>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</si>
  <si>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</si>
  <si>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</si>
  <si>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</si>
  <si>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</si>
  <si>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</si>
  <si>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</si>
  <si>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</si>
  <si>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</si>
  <si>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</si>
  <si>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</si>
  <si>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</si>
  <si>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</si>
  <si>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</si>
  <si>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</si>
  <si>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</si>
  <si>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</si>
  <si>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</si>
  <si>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</si>
  <si>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</si>
  <si>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</si>
  <si>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</si>
  <si>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</si>
  <si>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</si>
  <si>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</si>
  <si>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</si>
  <si>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</si>
  <si>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</si>
  <si>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</si>
  <si>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</si>
  <si>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</si>
  <si>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</si>
  <si>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</si>
  <si>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</si>
  <si>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</si>
  <si>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</si>
  <si>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</si>
  <si>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</si>
  <si>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</si>
  <si>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</si>
  <si>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</si>
  <si>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</si>
  <si>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</si>
  <si>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</si>
  <si>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</si>
  <si>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</si>
  <si>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</si>
  <si>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</si>
  <si>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</si>
  <si>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</si>
  <si>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</si>
  <si>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</si>
  <si>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</si>
  <si>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</si>
  <si>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</si>
  <si>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</si>
  <si>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</si>
  <si>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</si>
  <si>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</si>
  <si>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</si>
  <si>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</si>
  <si>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</si>
  <si>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</si>
  <si>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</si>
  <si>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</si>
  <si>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</si>
  <si>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</si>
  <si>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</si>
  <si>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</si>
  <si>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</si>
  <si>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</si>
  <si>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</si>
  <si>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</si>
  <si>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</si>
  <si>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</si>
  <si>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</si>
  <si>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</si>
  <si>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</si>
  <si>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</si>
  <si>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</si>
  <si>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</si>
  <si>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</si>
  <si>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</si>
  <si>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</si>
  <si>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</si>
  <si>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</si>
  <si>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</si>
  <si>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</si>
  <si>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</si>
  <si>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</si>
  <si>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</si>
  <si>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</si>
  <si>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</si>
  <si>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</si>
  <si>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</si>
  <si>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</si>
  <si>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</si>
  <si>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</si>
  <si>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</si>
  <si>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</si>
  <si>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</si>
  <si>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</si>
  <si>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</si>
  <si>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</si>
  <si>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</si>
  <si>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</si>
  <si>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</si>
  <si>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</si>
  <si>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</si>
  <si>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</si>
  <si>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</si>
  <si>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</si>
  <si>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</si>
  <si>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</si>
  <si>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</si>
  <si>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</si>
  <si>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</si>
  <si>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</si>
  <si>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</si>
  <si>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</si>
  <si>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</si>
  <si>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</si>
  <si>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</si>
  <si>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</si>
  <si>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</si>
  <si>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</si>
  <si>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</si>
  <si>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</si>
  <si>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</si>
  <si>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</si>
  <si>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</si>
  <si>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</si>
  <si>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</si>
  <si>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</si>
  <si>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</si>
  <si>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</si>
  <si>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</si>
  <si>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</si>
  <si>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</si>
  <si>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</si>
  <si>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</si>
  <si>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</si>
  <si>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</si>
  <si>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</si>
  <si>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</si>
  <si>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</si>
  <si>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</si>
  <si>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</si>
  <si>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</si>
  <si>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</si>
  <si>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</si>
  <si>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</si>
  <si>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</si>
  <si>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</si>
  <si>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</si>
  <si>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</si>
  <si>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</si>
  <si>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</si>
  <si>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</si>
  <si>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</si>
  <si>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</si>
  <si>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</si>
  <si>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</si>
  <si>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</si>
  <si>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</si>
  <si>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</si>
  <si>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</si>
  <si>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</si>
  <si>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</si>
  <si>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</si>
  <si>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</si>
  <si>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</si>
  <si>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</si>
  <si>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</si>
  <si>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</si>
  <si>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</si>
  <si>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</si>
  <si>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</si>
  <si>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</si>
  <si>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</si>
  <si>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</si>
  <si>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</si>
  <si>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</si>
  <si>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</si>
  <si>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</si>
  <si>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</si>
  <si>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</si>
  <si>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</si>
  <si>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</si>
  <si>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</si>
  <si>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</si>
  <si>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</si>
  <si>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</si>
  <si>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</si>
  <si>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</si>
  <si>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</si>
  <si>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</si>
  <si>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</si>
  <si>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</si>
  <si>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</si>
  <si>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</si>
  <si>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</si>
  <si>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</si>
  <si>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</si>
  <si>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</si>
  <si>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</si>
  <si>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</si>
  <si>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</si>
  <si>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</si>
  <si>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</si>
  <si>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</si>
  <si>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</si>
  <si>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</si>
  <si>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</si>
  <si>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</si>
  <si>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</si>
  <si>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</si>
  <si>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</si>
  <si>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</si>
  <si>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</si>
  <si>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</si>
  <si>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</si>
  <si>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</si>
  <si>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</si>
  <si>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</si>
  <si>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</si>
  <si>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</si>
  <si>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</si>
  <si>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</si>
  <si>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</si>
  <si>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</si>
  <si>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</si>
  <si>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</si>
  <si>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</si>
  <si>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</si>
  <si>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</si>
  <si>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</si>
  <si>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</si>
  <si>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</si>
  <si>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</si>
  <si>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</si>
  <si>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</si>
  <si>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</si>
  <si>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</si>
  <si>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</si>
  <si>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</si>
  <si>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</si>
  <si>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</si>
  <si>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</si>
  <si>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</si>
  <si>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</si>
  <si>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</si>
  <si>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</si>
  <si>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</si>
  <si>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</si>
  <si>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</si>
  <si>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</si>
  <si>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</si>
  <si>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</si>
  <si>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</si>
  <si>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</si>
  <si>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</si>
  <si>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</si>
  <si>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</si>
  <si>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</si>
  <si>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</si>
  <si>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</si>
  <si>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</si>
  <si>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</si>
  <si>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</si>
  <si>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</si>
  <si>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</si>
  <si>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</si>
  <si>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</si>
  <si>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</si>
  <si>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</si>
  <si>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</si>
  <si>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</si>
  <si>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</si>
  <si>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</si>
  <si>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</si>
  <si>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</si>
  <si>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</si>
  <si>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</si>
  <si>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</si>
  <si>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</si>
  <si>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</si>
  <si>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</si>
  <si>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</si>
  <si>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</si>
  <si>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</si>
  <si>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</si>
  <si>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</si>
  <si>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</si>
  <si>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</si>
  <si>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</si>
  <si>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</si>
  <si>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</si>
  <si>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</si>
  <si>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</si>
  <si>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</si>
  <si>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</si>
  <si>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</si>
  <si>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</si>
  <si>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</si>
  <si>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</si>
  <si>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</si>
  <si>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</si>
  <si>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</si>
  <si>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</si>
  <si>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</si>
  <si>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</si>
  <si>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</si>
  <si>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</si>
  <si>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</si>
  <si>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</si>
  <si>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</si>
  <si>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</si>
  <si>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</si>
  <si>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</si>
  <si>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</si>
  <si>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</si>
  <si>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</si>
  <si>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</si>
  <si>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</si>
  <si>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</si>
  <si>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</si>
  <si>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</si>
  <si>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</si>
  <si>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</si>
  <si>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</si>
  <si>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</si>
  <si>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</si>
  <si>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</si>
  <si>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</si>
  <si>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</si>
  <si>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</si>
  <si>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</si>
  <si>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</si>
  <si>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</si>
  <si>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</si>
  <si>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</si>
  <si>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</si>
  <si>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</si>
  <si>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</si>
  <si>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</si>
  <si>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</si>
  <si>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</si>
  <si>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</si>
  <si>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</si>
  <si>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</si>
  <si>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</si>
  <si>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</si>
  <si>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</si>
  <si>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</si>
  <si>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</si>
  <si>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</si>
  <si>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</si>
  <si>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</si>
  <si>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</si>
  <si>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</si>
  <si>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</si>
  <si>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</si>
  <si>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</si>
  <si>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</si>
  <si>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</si>
  <si>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</si>
  <si>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</si>
  <si>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</si>
  <si>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</si>
  <si>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</si>
  <si>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</si>
  <si>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</si>
  <si>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</si>
  <si>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</si>
  <si>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</si>
  <si>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</si>
  <si>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</si>
  <si>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</si>
  <si>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</si>
  <si>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</si>
  <si>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</si>
  <si>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</si>
  <si>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</si>
  <si>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</si>
  <si>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</si>
  <si>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</si>
  <si>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</si>
  <si>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</si>
  <si>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</si>
  <si>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</si>
  <si>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</si>
  <si>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</si>
  <si>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</si>
  <si>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</si>
  <si>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</si>
  <si>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</si>
  <si>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</si>
  <si>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</si>
  <si>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</si>
  <si>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</si>
  <si>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</si>
  <si>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</si>
  <si>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</si>
  <si>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</si>
  <si>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</si>
  <si>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</si>
  <si>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</si>
  <si>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</si>
  <si>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</si>
  <si>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</si>
  <si>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</si>
  <si>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</si>
  <si>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</si>
  <si>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</si>
  <si>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</si>
  <si>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</si>
  <si>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</si>
  <si>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</si>
  <si>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</si>
  <si>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</si>
  <si>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</si>
  <si>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</si>
  <si>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</si>
  <si>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</si>
  <si>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</si>
  <si>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</si>
  <si>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</si>
  <si>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</si>
  <si>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</si>
  <si>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</si>
  <si>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</si>
  <si>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</si>
  <si>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</si>
  <si>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</si>
  <si>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</si>
  <si>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</si>
  <si>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</si>
  <si>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</si>
  <si>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</si>
  <si>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</si>
  <si>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</si>
  <si>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</si>
  <si>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</si>
  <si>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</si>
  <si>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</si>
  <si>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</si>
  <si>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</si>
  <si>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</si>
  <si>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</si>
  <si>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</si>
  <si>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</si>
  <si>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</si>
  <si>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</si>
  <si>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</si>
  <si>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</si>
  <si>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</si>
  <si>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</si>
  <si>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</si>
  <si>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</si>
  <si>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</si>
  <si>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</si>
  <si>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</si>
  <si>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</si>
  <si>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</si>
  <si>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</si>
  <si>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</si>
  <si>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</si>
  <si>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</si>
  <si>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</si>
  <si>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</si>
  <si>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</si>
  <si>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</si>
  <si>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</si>
  <si>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</si>
  <si>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</si>
  <si>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</si>
  <si>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</si>
  <si>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</si>
  <si>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</si>
  <si>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</si>
  <si>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</si>
  <si>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</si>
  <si>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</si>
  <si>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</si>
  <si>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</si>
  <si>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</si>
  <si>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</si>
  <si>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</si>
  <si>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</si>
  <si>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</si>
  <si>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</si>
  <si>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</si>
  <si>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</si>
  <si>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</si>
  <si>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</si>
  <si>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</si>
  <si>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</si>
  <si>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</si>
  <si>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</si>
  <si>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</si>
  <si>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</si>
  <si>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</si>
  <si>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</si>
  <si>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</si>
  <si>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</si>
  <si>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</si>
  <si>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</si>
  <si>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</si>
  <si>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</si>
  <si>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</si>
  <si>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</si>
  <si>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</si>
  <si>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</si>
  <si>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</si>
  <si>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</si>
  <si>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</si>
  <si>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</si>
  <si>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</si>
  <si>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</si>
  <si>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</si>
  <si>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</si>
  <si>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</si>
  <si>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</si>
  <si>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</si>
  <si>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</si>
  <si>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</si>
  <si>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</si>
  <si>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</si>
  <si>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</si>
  <si>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</si>
  <si>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</si>
  <si>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</si>
  <si>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</si>
  <si>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</si>
  <si>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</si>
  <si>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</si>
  <si>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</si>
  <si>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</si>
  <si>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</si>
  <si>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</si>
  <si>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</si>
  <si>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</si>
  <si>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</si>
  <si>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</si>
  <si>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</si>
  <si>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</si>
  <si>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</si>
  <si>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</si>
  <si>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</si>
  <si>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</si>
  <si>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</si>
  <si>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</si>
  <si>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</si>
  <si>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</si>
  <si>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</si>
  <si>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</si>
  <si>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</si>
  <si>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</si>
  <si>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</si>
  <si>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</si>
  <si>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</si>
  <si>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</si>
  <si>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</si>
  <si>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</si>
  <si>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</si>
  <si>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</si>
  <si>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</si>
  <si>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</si>
  <si>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</si>
  <si>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</si>
  <si>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</si>
  <si>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</si>
  <si>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</si>
  <si>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</si>
  <si>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</si>
  <si>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</si>
  <si>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</si>
  <si>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</si>
  <si>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</si>
  <si>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</si>
  <si>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</si>
  <si>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</si>
  <si>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</si>
  <si>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</si>
  <si>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</si>
  <si>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</si>
  <si>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</si>
  <si>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</si>
  <si>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</si>
  <si>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</si>
  <si>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</si>
  <si>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</si>
  <si>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</si>
  <si>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</si>
  <si>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</si>
  <si>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</si>
  <si>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</si>
  <si>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</si>
  <si>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</si>
  <si>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</si>
  <si>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</si>
  <si>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</si>
  <si>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</si>
  <si>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</si>
  <si>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</si>
  <si>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</si>
  <si>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</si>
  <si>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</si>
  <si>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</si>
  <si>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</si>
  <si>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</si>
  <si>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</si>
  <si>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</si>
  <si>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</si>
  <si>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</si>
  <si>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</si>
  <si>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</si>
  <si>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</si>
  <si>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</si>
  <si>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</si>
  <si>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</si>
  <si>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</si>
  <si>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</si>
  <si>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</si>
  <si>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</si>
  <si>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</si>
  <si>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</si>
  <si>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</si>
  <si>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</si>
  <si>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</si>
  <si>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</si>
  <si>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</si>
  <si>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</si>
  <si>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</si>
  <si>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</si>
  <si>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</si>
  <si>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</si>
  <si>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</si>
  <si>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</si>
  <si>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</si>
  <si>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</si>
  <si>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</si>
  <si>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</si>
  <si>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</si>
  <si>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</si>
  <si>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</si>
  <si>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</si>
  <si>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</si>
  <si>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</si>
  <si>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</si>
  <si>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</si>
  <si>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</si>
  <si>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</si>
  <si>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</si>
  <si>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</si>
  <si>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</si>
  <si>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</si>
  <si>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</si>
  <si>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</si>
  <si>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</si>
  <si>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</si>
  <si>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</si>
  <si>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</si>
  <si>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</si>
  <si>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</si>
  <si>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</si>
  <si>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</si>
  <si>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</si>
  <si>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</si>
  <si>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</si>
  <si>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</si>
  <si>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</si>
  <si>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</si>
  <si>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</si>
  <si>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</si>
  <si>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</si>
  <si>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</si>
  <si>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</si>
  <si>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</si>
  <si>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</si>
  <si>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</si>
  <si>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</si>
  <si>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</si>
  <si>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</si>
  <si>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</si>
  <si>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</si>
  <si>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</si>
  <si>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</si>
  <si>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</si>
  <si>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</si>
  <si>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</si>
  <si>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</si>
  <si>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</si>
  <si>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</si>
  <si>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</si>
  <si>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</si>
  <si>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</si>
  <si>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</si>
  <si>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</si>
  <si>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</si>
  <si>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</si>
  <si>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</si>
  <si>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</si>
  <si>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</si>
  <si>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</si>
  <si>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</si>
  <si>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</si>
  <si>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</si>
  <si>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</si>
  <si>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</si>
  <si>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</si>
  <si>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</si>
  <si>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</si>
  <si>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</si>
  <si>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</si>
  <si>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</si>
  <si>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</si>
  <si>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</si>
  <si>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</si>
  <si>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</si>
  <si>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</si>
  <si>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</si>
  <si>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</si>
  <si>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</si>
  <si>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</si>
  <si>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</si>
  <si>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</si>
  <si>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</si>
  <si>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</si>
  <si>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</si>
  <si>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</si>
  <si>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</si>
  <si>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</si>
  <si>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</si>
  <si>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</si>
  <si>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</si>
  <si>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</si>
  <si>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</si>
  <si>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</si>
  <si>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</si>
  <si>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</si>
  <si>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</si>
  <si>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</si>
  <si>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</si>
  <si>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</si>
  <si>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</si>
  <si>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</si>
  <si>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</si>
  <si>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</si>
  <si>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</si>
  <si>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</si>
  <si>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</si>
  <si>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</si>
  <si>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</si>
  <si>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</si>
  <si>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</si>
  <si>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</si>
  <si>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</si>
  <si>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</si>
  <si>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</si>
  <si>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</si>
  <si>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</si>
  <si>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</si>
  <si>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</si>
  <si>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</si>
  <si>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</si>
  <si>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</si>
  <si>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</si>
  <si>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</si>
  <si>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</si>
  <si>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</si>
  <si>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</si>
  <si>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</si>
  <si>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</si>
  <si>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</si>
  <si>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</si>
  <si>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</si>
  <si>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</si>
  <si>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</si>
  <si>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</si>
  <si>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</si>
  <si>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</si>
  <si>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</si>
  <si>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</si>
  <si>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</si>
  <si>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</si>
  <si>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</si>
  <si>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</si>
  <si>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</si>
  <si>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</si>
  <si>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</si>
  <si>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</si>
  <si>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</si>
  <si>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</si>
  <si>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</si>
  <si>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</si>
  <si>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</si>
  <si>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</si>
  <si>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</si>
  <si>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</si>
  <si>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</si>
  <si>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</si>
  <si>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</si>
  <si>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</si>
  <si>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</si>
  <si>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</si>
  <si>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</si>
  <si>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</si>
  <si>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</si>
  <si>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</si>
  <si>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</si>
  <si>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</si>
  <si>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</si>
  <si>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</si>
  <si>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</si>
  <si>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</si>
  <si>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</si>
  <si>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</si>
  <si>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</si>
  <si>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</si>
  <si>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</si>
  <si>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</si>
  <si>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</si>
  <si>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</si>
  <si>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</si>
  <si>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</si>
  <si>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</si>
  <si>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</si>
  <si>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</si>
  <si>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</si>
  <si>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</si>
  <si>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</si>
  <si>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</si>
  <si>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</si>
  <si>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</si>
  <si>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</si>
  <si>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</si>
  <si>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</si>
  <si>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</si>
  <si>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</si>
  <si>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</si>
  <si>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</si>
  <si>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</si>
  <si>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</si>
  <si>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</si>
  <si>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</si>
  <si>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</si>
  <si>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</si>
  <si>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</si>
  <si>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</si>
  <si>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</si>
  <si>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</si>
  <si>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</si>
  <si>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</si>
  <si>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</si>
  <si>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</si>
  <si>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</si>
  <si>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</si>
  <si>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</si>
  <si>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</si>
  <si>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</si>
  <si>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</si>
  <si>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</si>
  <si>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</si>
  <si>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</si>
  <si>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</si>
  <si>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</si>
  <si>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</si>
  <si>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</si>
  <si>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</si>
  <si>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</si>
  <si>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</si>
  <si>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</si>
  <si>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</si>
  <si>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</si>
  <si>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</si>
  <si>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</si>
  <si>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</si>
  <si>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</si>
  <si>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</si>
  <si>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</si>
  <si>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</si>
  <si>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</si>
  <si>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</si>
  <si>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</si>
  <si>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</si>
  <si>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</si>
  <si>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</si>
  <si>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</si>
  <si>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</si>
  <si>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</si>
  <si>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</si>
  <si>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</si>
  <si>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</si>
  <si>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</si>
  <si>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</si>
  <si>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</si>
  <si>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</si>
  <si>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</si>
  <si>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</si>
  <si>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</si>
  <si>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</si>
  <si>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</si>
  <si>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</si>
  <si>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</si>
  <si>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</si>
  <si>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</si>
  <si>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</si>
  <si>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</si>
  <si>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</si>
  <si>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</si>
  <si>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</si>
  <si>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</si>
  <si>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</si>
  <si>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</si>
  <si>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</si>
  <si>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</si>
  <si>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</si>
  <si>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</si>
  <si>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</si>
  <si>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</si>
  <si>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</si>
  <si>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</si>
  <si>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</si>
  <si>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</si>
  <si>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</si>
  <si>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</si>
  <si>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</si>
  <si>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</si>
  <si>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</si>
  <si>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</si>
  <si>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</si>
  <si>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</si>
  <si>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</si>
  <si>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</si>
  <si>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</si>
  <si>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</si>
  <si>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</si>
  <si>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</si>
  <si>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</si>
  <si>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</si>
  <si>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</si>
  <si>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</si>
  <si>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</si>
  <si>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</si>
  <si>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</si>
  <si>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</si>
  <si>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</si>
  <si>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</si>
  <si>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</si>
  <si>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</si>
  <si>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</si>
  <si>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</si>
  <si>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</si>
  <si>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</si>
  <si>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</si>
  <si>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</si>
  <si>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</si>
  <si>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</si>
  <si>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</si>
  <si>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</si>
  <si>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</si>
  <si>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</si>
  <si>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</si>
  <si>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</si>
  <si>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</si>
  <si>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</si>
  <si>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</si>
  <si>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</si>
  <si>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</si>
  <si>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</si>
  <si>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</si>
  <si>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</si>
  <si>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</si>
  <si>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</si>
  <si>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</si>
  <si>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</si>
  <si>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</si>
  <si>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</si>
  <si>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</si>
  <si>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</si>
  <si>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</si>
  <si>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</si>
  <si>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</si>
  <si>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</si>
  <si>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</si>
  <si>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</si>
  <si>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</si>
  <si>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</si>
  <si>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</si>
  <si>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</si>
  <si>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</si>
  <si>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</si>
  <si>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</si>
  <si>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</si>
  <si>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</si>
  <si>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</si>
  <si>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</si>
  <si>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</si>
  <si>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</si>
  <si>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</si>
  <si>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</si>
  <si>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</si>
  <si>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</si>
  <si>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</si>
  <si>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</si>
  <si>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</si>
  <si>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</si>
  <si>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</si>
  <si>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</si>
  <si>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</si>
  <si>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</si>
  <si>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</si>
  <si>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</si>
  <si>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</si>
  <si>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</si>
  <si>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</si>
  <si>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</si>
  <si>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</si>
  <si>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</si>
  <si>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</si>
  <si>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</si>
  <si>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</si>
  <si>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</si>
  <si>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</si>
  <si>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</si>
  <si>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</si>
  <si>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</si>
  <si>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</si>
  <si>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</si>
  <si>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</si>
  <si>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</si>
  <si>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</si>
  <si>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</si>
  <si>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</si>
  <si>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</si>
  <si>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</si>
  <si>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</si>
  <si>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</si>
  <si>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</si>
  <si>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</si>
  <si>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</si>
  <si>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</si>
  <si>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</si>
  <si>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</si>
  <si>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</si>
  <si>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</si>
  <si>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</si>
  <si>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</si>
  <si>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</si>
  <si>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</si>
  <si>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</si>
  <si>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</si>
  <si>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</si>
  <si>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</si>
  <si>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</si>
  <si>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</si>
  <si>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</si>
  <si>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</si>
  <si>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</si>
  <si>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</si>
  <si>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</si>
  <si>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</si>
  <si>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</si>
  <si>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</si>
  <si>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</si>
  <si>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</si>
  <si>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</si>
  <si>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</si>
  <si>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</si>
  <si>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</si>
  <si>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</si>
  <si>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</si>
  <si>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</si>
  <si>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</si>
  <si>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</si>
  <si>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</si>
  <si>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</si>
  <si>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</si>
  <si>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</si>
  <si>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</si>
  <si>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</si>
  <si>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</si>
  <si>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</si>
  <si>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</si>
  <si>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</si>
  <si>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</si>
  <si>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</si>
  <si>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</si>
  <si>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</si>
  <si>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</si>
  <si>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</si>
  <si>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</si>
  <si>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</si>
  <si>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</si>
  <si>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</si>
  <si>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</si>
  <si>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</si>
  <si>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</si>
  <si>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</si>
  <si>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</si>
  <si>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</si>
  <si>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</si>
  <si>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</si>
  <si>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</si>
  <si>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</si>
  <si>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</si>
  <si>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</si>
  <si>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</si>
  <si>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</si>
  <si>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</si>
  <si>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</si>
  <si>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</si>
  <si>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</si>
  <si>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</si>
  <si>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</si>
  <si>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</si>
  <si>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</si>
  <si>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</si>
  <si>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</si>
  <si>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</si>
  <si>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</si>
  <si>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</si>
  <si>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</si>
  <si>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</si>
  <si>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</si>
  <si>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</si>
  <si>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</si>
  <si>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</si>
  <si>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</si>
  <si>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</si>
  <si>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</si>
  <si>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</si>
  <si>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</si>
  <si>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</si>
  <si>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</si>
  <si>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</si>
  <si>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</si>
  <si>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</si>
  <si>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</si>
  <si>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</si>
  <si>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</si>
  <si>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</si>
  <si>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</si>
  <si>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</si>
  <si>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</si>
  <si>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</si>
  <si>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</si>
  <si>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</si>
  <si>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</si>
  <si>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</si>
  <si>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</si>
  <si>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</si>
  <si>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</si>
  <si>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</si>
  <si>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</si>
  <si>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</si>
  <si>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</si>
  <si>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</si>
  <si>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</si>
  <si>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</si>
  <si>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</si>
  <si>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</si>
  <si>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</si>
  <si>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</si>
  <si>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</si>
  <si>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</si>
  <si>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</si>
  <si>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</si>
  <si>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</si>
  <si>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</si>
  <si>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</si>
  <si>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</si>
  <si>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</si>
  <si>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</si>
  <si>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</si>
  <si>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</si>
  <si>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</si>
  <si>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</si>
  <si>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</si>
  <si>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</si>
  <si>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</si>
  <si>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</si>
  <si>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</si>
  <si>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</si>
  <si>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</si>
  <si>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</si>
  <si>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</si>
  <si>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</si>
  <si>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</si>
  <si>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</si>
  <si>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</si>
  <si>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</si>
  <si>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</si>
  <si>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</si>
  <si>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</si>
  <si>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</si>
  <si>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</si>
  <si>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</si>
  <si>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</si>
  <si>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</si>
  <si>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</si>
  <si>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</si>
  <si>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</si>
  <si>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</si>
  <si>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</si>
  <si>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</si>
  <si>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</si>
  <si>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</si>
  <si>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</si>
  <si>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</si>
  <si>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</si>
  <si>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</si>
  <si>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</si>
  <si>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</si>
  <si>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</si>
  <si>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</si>
  <si>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</si>
  <si>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</si>
  <si>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</si>
  <si>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</si>
  <si>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</si>
  <si>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</si>
  <si>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</si>
  <si>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</si>
  <si>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</si>
  <si>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</si>
  <si>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</si>
  <si>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</si>
  <si>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</si>
  <si>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</si>
  <si>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</si>
  <si>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</si>
  <si>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</si>
  <si>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</si>
  <si>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</si>
  <si>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</si>
  <si>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</si>
  <si>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</si>
  <si>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</si>
  <si>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</si>
  <si>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</si>
  <si>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</si>
  <si>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</si>
  <si>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</si>
  <si>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</si>
  <si>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</si>
  <si>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</si>
  <si>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</si>
  <si>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</si>
  <si>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</si>
  <si>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</si>
  <si>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</si>
  <si>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</si>
  <si>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</si>
  <si>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</si>
  <si>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</si>
  <si>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</si>
  <si>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</si>
  <si>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</si>
  <si>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</si>
  <si>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</si>
  <si>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</si>
  <si>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</si>
  <si>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</si>
  <si>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</si>
  <si>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</si>
  <si>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</si>
  <si>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</si>
  <si>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</si>
  <si>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</si>
  <si>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</si>
  <si>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</si>
  <si>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</si>
  <si>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</si>
  <si>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</si>
  <si>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</si>
  <si>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</si>
  <si>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</si>
  <si>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</si>
  <si>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</si>
  <si>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</si>
  <si>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</si>
  <si>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</si>
  <si>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</si>
  <si>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</si>
  <si>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</si>
  <si>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</si>
  <si>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</si>
  <si>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</si>
  <si>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</si>
  <si>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</si>
  <si>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</si>
  <si>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</si>
  <si>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</si>
  <si>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</si>
  <si>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</si>
  <si>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</si>
  <si>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</si>
  <si>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</si>
  <si>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</si>
  <si>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</si>
  <si>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</si>
  <si>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</si>
  <si>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</si>
  <si>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</si>
  <si>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</si>
  <si>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</si>
  <si>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</si>
  <si>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</si>
  <si>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</si>
  <si>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</si>
  <si>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</si>
  <si>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</si>
  <si>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</si>
  <si>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</si>
  <si>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</si>
  <si>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</si>
  <si>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</si>
  <si>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</si>
  <si>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</si>
  <si>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</si>
  <si>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</si>
  <si>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</si>
  <si>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</si>
  <si>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</si>
  <si>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</si>
  <si>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</si>
  <si>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</si>
  <si>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</si>
  <si>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</si>
  <si>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</si>
  <si>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</si>
  <si>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</si>
  <si>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</si>
  <si>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</si>
  <si>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</si>
  <si>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</si>
  <si>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</si>
  <si>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</si>
  <si>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</si>
  <si>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</si>
  <si>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</si>
  <si>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</si>
  <si>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</si>
  <si>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</si>
  <si>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</si>
  <si>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</si>
  <si>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</si>
  <si>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</si>
  <si>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</si>
  <si>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</si>
  <si>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</si>
  <si>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</si>
  <si>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</si>
  <si>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</si>
  <si>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</si>
  <si>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</si>
  <si>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</si>
  <si>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</si>
  <si>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</si>
  <si>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</si>
  <si>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</si>
  <si>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</si>
  <si>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</si>
  <si>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</si>
  <si>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</si>
  <si>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</si>
  <si>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</si>
  <si>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</si>
  <si>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</si>
  <si>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</si>
  <si>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</si>
  <si>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</si>
  <si>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</si>
  <si>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</si>
  <si>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</si>
  <si>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</si>
  <si>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</si>
  <si>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</si>
  <si>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</si>
  <si>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</si>
  <si>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</si>
  <si>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</si>
  <si>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</si>
  <si>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</si>
  <si>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</si>
  <si>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</si>
  <si>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</si>
  <si>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</si>
  <si>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</si>
  <si>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</si>
  <si>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</si>
  <si>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</si>
  <si>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</si>
  <si>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</si>
  <si>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</si>
  <si>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</si>
  <si>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</si>
  <si>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</si>
  <si>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</si>
  <si>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</si>
  <si>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</si>
  <si>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</si>
  <si>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</si>
  <si>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</si>
  <si>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</si>
  <si>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</si>
  <si>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</si>
  <si>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</si>
  <si>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</si>
  <si>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</si>
  <si>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</si>
  <si>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</si>
  <si>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</si>
  <si>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</si>
  <si>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</si>
  <si>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</si>
  <si>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</si>
  <si>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</si>
  <si>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</si>
  <si>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</si>
  <si>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</si>
  <si>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</si>
  <si>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</si>
  <si>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</si>
  <si>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</si>
  <si>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</si>
  <si>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</si>
  <si>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</si>
  <si>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</si>
  <si>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</si>
  <si>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</si>
  <si>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</si>
  <si>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</si>
  <si>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</si>
  <si>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</si>
  <si>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</si>
  <si>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</si>
  <si>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</si>
  <si>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</si>
  <si>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</si>
  <si>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</si>
  <si>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</si>
  <si>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</si>
  <si>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</si>
  <si>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</si>
  <si>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</si>
  <si>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</si>
  <si>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</si>
  <si>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</si>
  <si>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</si>
  <si>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</si>
  <si>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</si>
  <si>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</si>
  <si>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</si>
  <si>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</si>
  <si>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</si>
  <si>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</si>
  <si>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</si>
  <si>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</si>
  <si>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</si>
  <si>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</si>
  <si>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</si>
  <si>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</si>
  <si>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</si>
  <si>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</si>
  <si>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</si>
  <si>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</si>
  <si>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</si>
  <si>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</si>
  <si>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</si>
  <si>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</si>
  <si>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</si>
  <si>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</si>
  <si>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</si>
  <si>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</si>
  <si>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</si>
  <si>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</si>
  <si>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</si>
  <si>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</si>
  <si>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</si>
  <si>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</si>
  <si>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</si>
  <si>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</si>
  <si>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</si>
  <si>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</si>
  <si>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</si>
  <si>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</si>
  <si>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</si>
  <si>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</si>
  <si>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</si>
  <si>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</si>
  <si>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</si>
  <si>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</si>
  <si>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</si>
  <si>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</si>
  <si>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</si>
  <si>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</si>
  <si>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</si>
  <si>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</si>
  <si>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</si>
  <si>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</si>
  <si>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</si>
  <si>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</si>
  <si>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</si>
  <si>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</si>
  <si>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</si>
  <si>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</si>
  <si>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</si>
  <si>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</si>
  <si>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</si>
  <si>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</si>
  <si>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</si>
  <si>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</si>
  <si>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</si>
  <si>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</si>
  <si>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</si>
  <si>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</si>
  <si>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</si>
  <si>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</si>
  <si>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</si>
  <si>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</si>
  <si>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</si>
  <si>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</si>
  <si>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</si>
  <si>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</si>
  <si>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</si>
  <si>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</si>
  <si>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</si>
  <si>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</si>
  <si>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</si>
  <si>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</si>
  <si>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</si>
  <si>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</si>
  <si>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</si>
  <si>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</si>
  <si>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</si>
  <si>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</si>
  <si>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</si>
  <si>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</si>
  <si>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</si>
  <si>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</si>
  <si>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</si>
  <si>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</si>
  <si>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</si>
  <si>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</si>
  <si>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</si>
  <si>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</si>
  <si>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</si>
  <si>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</si>
  <si>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</si>
  <si>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</si>
  <si>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</si>
  <si>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</si>
  <si>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</si>
  <si>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</si>
  <si>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</si>
  <si>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</si>
  <si>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</si>
  <si>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</si>
  <si>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</si>
  <si>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</si>
  <si>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</si>
  <si>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</si>
  <si>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</si>
  <si>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</si>
  <si>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</si>
  <si>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</si>
  <si>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</si>
  <si>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</si>
  <si>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</si>
  <si>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</si>
  <si>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</si>
  <si>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</si>
  <si>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</si>
  <si>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</si>
  <si>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</si>
  <si>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ОБЩИНА ЧИПРОВЦИ</t>
  </si>
  <si>
    <t>b1164</t>
  </si>
  <si>
    <t>d1042</t>
  </si>
  <si>
    <t>c1336</t>
  </si>
  <si>
    <t>12.03.2018 г</t>
  </si>
  <si>
    <t>Радослава Горанова</t>
  </si>
  <si>
    <t>09554/2828</t>
  </si>
  <si>
    <t>Силвия Еленкова</t>
  </si>
  <si>
    <t>Пламен Петков</t>
  </si>
  <si>
    <t>chiprovci@mail.bg</t>
  </si>
  <si>
    <t>www.chiprovtsi.bg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</si>
</sst>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3" t="str">
        <f>+OTCHET!B9</f>
        <v>ОБЩИНА ЧИПРОВЦИ</v>
      </c>
      <c r="C2" s="1764"/>
      <c r="D2" s="1765"/>
      <c r="E2" s="1020"/>
      <c r="F2" s="1021">
        <f>+OTCHET!H9</f>
        <v>0</v>
      </c>
      <c r="G2" s="1022" t="str">
        <f>+OTCHET!F12</f>
        <v>6210</v>
      </c>
      <c r="H2" s="1023"/>
      <c r="I2" s="1766" t="str">
        <f>+OTCHET!H609</f>
        <v>www.chiprovtsi.bg</v>
      </c>
      <c r="J2" s="1767"/>
      <c r="K2" s="1014"/>
      <c r="L2" s="1768" t="str">
        <f>OTCHET!H607</f>
        <v>chiprovci@mail.bg</v>
      </c>
      <c r="M2" s="1769"/>
      <c r="N2" s="177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1">
        <f>+OTCHET!I9</f>
        <v>0</v>
      </c>
      <c r="U2" s="177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3" t="s">
        <v>1006</v>
      </c>
      <c r="T4" s="1773"/>
      <c r="U4" s="177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43159</v>
      </c>
      <c r="M6" s="1020"/>
      <c r="N6" s="1045" t="s">
        <v>1008</v>
      </c>
      <c r="O6" s="1009"/>
      <c r="P6" s="1046">
        <f>OTCHET!F9</f>
        <v>43159</v>
      </c>
      <c r="Q6" s="1045" t="s">
        <v>1008</v>
      </c>
      <c r="R6" s="1047"/>
      <c r="S6" s="1774">
        <f>+Q4</f>
        <v>2018</v>
      </c>
      <c r="T6" s="1774"/>
      <c r="U6" s="177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4" t="s">
        <v>985</v>
      </c>
      <c r="T8" s="1755"/>
      <c r="U8" s="175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43159</v>
      </c>
      <c r="H9" s="1020"/>
      <c r="I9" s="1070">
        <f>+L4</f>
        <v>2018</v>
      </c>
      <c r="J9" s="1071">
        <f>+L6</f>
        <v>43159</v>
      </c>
      <c r="K9" s="1072"/>
      <c r="L9" s="1073">
        <f>+L6</f>
        <v>43159</v>
      </c>
      <c r="M9" s="1072"/>
      <c r="N9" s="1074">
        <f>+L6</f>
        <v>43159</v>
      </c>
      <c r="O9" s="1075"/>
      <c r="P9" s="1076">
        <f>+L4</f>
        <v>2018</v>
      </c>
      <c r="Q9" s="1074">
        <f>+L6</f>
        <v>43159</v>
      </c>
      <c r="R9" s="1047"/>
      <c r="S9" s="1757" t="s">
        <v>986</v>
      </c>
      <c r="T9" s="1758"/>
      <c r="U9" s="175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8" t="s">
        <v>1023</v>
      </c>
      <c r="T13" s="1719"/>
      <c r="U13" s="1720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9" t="s">
        <v>2064</v>
      </c>
      <c r="T14" s="1710"/>
      <c r="U14" s="1711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2062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0" t="s">
        <v>2063</v>
      </c>
      <c r="T15" s="1761"/>
      <c r="U15" s="1762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9" t="s">
        <v>1026</v>
      </c>
      <c r="T16" s="1710"/>
      <c r="U16" s="1711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9" t="s">
        <v>1028</v>
      </c>
      <c r="T17" s="1710"/>
      <c r="U17" s="1711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9" t="s">
        <v>1030</v>
      </c>
      <c r="T18" s="1710"/>
      <c r="U18" s="1711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9" t="s">
        <v>1032</v>
      </c>
      <c r="T19" s="1710"/>
      <c r="U19" s="1711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09" t="s">
        <v>1034</v>
      </c>
      <c r="T20" s="1710"/>
      <c r="U20" s="1711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9" t="s">
        <v>1036</v>
      </c>
      <c r="T21" s="1710"/>
      <c r="U21" s="1711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9" t="s">
        <v>2065</v>
      </c>
      <c r="T22" s="1740"/>
      <c r="U22" s="174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4" t="s">
        <v>1039</v>
      </c>
      <c r="T23" s="1725"/>
      <c r="U23" s="172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8" t="s">
        <v>1042</v>
      </c>
      <c r="T25" s="1719"/>
      <c r="U25" s="1720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9" t="s">
        <v>1044</v>
      </c>
      <c r="T26" s="1710"/>
      <c r="U26" s="1711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9" t="s">
        <v>1046</v>
      </c>
      <c r="T27" s="1740"/>
      <c r="U27" s="174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4" t="s">
        <v>1048</v>
      </c>
      <c r="T28" s="1725"/>
      <c r="U28" s="172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4" t="s">
        <v>1055</v>
      </c>
      <c r="T35" s="1725"/>
      <c r="U35" s="172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1" t="s">
        <v>1057</v>
      </c>
      <c r="T36" s="1752"/>
      <c r="U36" s="1753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5" t="s">
        <v>1059</v>
      </c>
      <c r="T37" s="1746"/>
      <c r="U37" s="1747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8" t="s">
        <v>1061</v>
      </c>
      <c r="T38" s="1749"/>
      <c r="U38" s="1750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4" t="s">
        <v>1063</v>
      </c>
      <c r="T40" s="1725"/>
      <c r="U40" s="172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8" t="s">
        <v>1066</v>
      </c>
      <c r="T42" s="1719"/>
      <c r="U42" s="1720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9" t="s">
        <v>1068</v>
      </c>
      <c r="T43" s="1710"/>
      <c r="U43" s="1711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9" t="s">
        <v>1070</v>
      </c>
      <c r="T44" s="1710"/>
      <c r="U44" s="1711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9" t="s">
        <v>1072</v>
      </c>
      <c r="T45" s="1740"/>
      <c r="U45" s="174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4" t="s">
        <v>1074</v>
      </c>
      <c r="T46" s="1725"/>
      <c r="U46" s="172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6" t="s">
        <v>1076</v>
      </c>
      <c r="T48" s="1737"/>
      <c r="U48" s="173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8378</v>
      </c>
      <c r="K51" s="1096"/>
      <c r="L51" s="1103">
        <f>+IF($P$2=33,$Q51,0)</f>
        <v>0</v>
      </c>
      <c r="M51" s="1096"/>
      <c r="N51" s="1133">
        <f>+ROUND(+G51+J51+L51,0)</f>
        <v>8378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8378</v>
      </c>
      <c r="R51" s="1047"/>
      <c r="S51" s="1718" t="s">
        <v>1080</v>
      </c>
      <c r="T51" s="1719"/>
      <c r="U51" s="1720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9" t="s">
        <v>1082</v>
      </c>
      <c r="T52" s="1710"/>
      <c r="U52" s="1711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9" t="s">
        <v>1084</v>
      </c>
      <c r="T53" s="1710"/>
      <c r="U53" s="1711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9582</v>
      </c>
      <c r="K54" s="1096"/>
      <c r="L54" s="1121">
        <f>+IF($P$2=33,$Q54,0)</f>
        <v>0</v>
      </c>
      <c r="M54" s="1096"/>
      <c r="N54" s="1122">
        <f>+ROUND(+G54+J54+L54,0)</f>
        <v>9582</v>
      </c>
      <c r="O54" s="1098"/>
      <c r="P54" s="1120">
        <f>+ROUND(OTCHET!E188+OTCHET!E191,0)</f>
        <v>0</v>
      </c>
      <c r="Q54" s="1121">
        <f>+ROUND(OTCHET!L188+OTCHET!L191,0)</f>
        <v>9582</v>
      </c>
      <c r="R54" s="1047"/>
      <c r="S54" s="1709" t="s">
        <v>1086</v>
      </c>
      <c r="T54" s="1710"/>
      <c r="U54" s="1711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1830</v>
      </c>
      <c r="K55" s="1096"/>
      <c r="L55" s="1121">
        <f>+IF($P$2=33,$Q55,0)</f>
        <v>0</v>
      </c>
      <c r="M55" s="1096"/>
      <c r="N55" s="1122">
        <f>+ROUND(+G55+J55+L55,0)</f>
        <v>1830</v>
      </c>
      <c r="O55" s="1098"/>
      <c r="P55" s="1120">
        <f>+ROUND(OTCHET!E197+OTCHET!E205,0)</f>
        <v>0</v>
      </c>
      <c r="Q55" s="1121">
        <f>+ROUND(OTCHET!L197+OTCHET!L205,0)</f>
        <v>1830</v>
      </c>
      <c r="R55" s="1047"/>
      <c r="S55" s="1739" t="s">
        <v>1088</v>
      </c>
      <c r="T55" s="1740"/>
      <c r="U55" s="174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19790</v>
      </c>
      <c r="K56" s="1096"/>
      <c r="L56" s="1209">
        <f>+ROUND(+SUM(L51:L55),0)</f>
        <v>0</v>
      </c>
      <c r="M56" s="1096"/>
      <c r="N56" s="1210">
        <f>+ROUND(+SUM(N51:N55),0)</f>
        <v>19790</v>
      </c>
      <c r="O56" s="1098"/>
      <c r="P56" s="1208">
        <f>+ROUND(+SUM(P51:P55),0)</f>
        <v>0</v>
      </c>
      <c r="Q56" s="1209">
        <f>+ROUND(+SUM(Q51:Q55),0)</f>
        <v>19790</v>
      </c>
      <c r="R56" s="1047"/>
      <c r="S56" s="1724" t="s">
        <v>1090</v>
      </c>
      <c r="T56" s="1725"/>
      <c r="U56" s="172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8" t="s">
        <v>1093</v>
      </c>
      <c r="T58" s="1719"/>
      <c r="U58" s="1720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9" t="s">
        <v>1095</v>
      </c>
      <c r="T59" s="1710"/>
      <c r="U59" s="1711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9" t="s">
        <v>1097</v>
      </c>
      <c r="T60" s="1710"/>
      <c r="U60" s="1711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9" t="s">
        <v>1099</v>
      </c>
      <c r="T61" s="1740"/>
      <c r="U61" s="174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4" t="s">
        <v>1103</v>
      </c>
      <c r="T63" s="1725"/>
      <c r="U63" s="172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8" t="s">
        <v>1106</v>
      </c>
      <c r="T65" s="1719"/>
      <c r="U65" s="1720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9" t="s">
        <v>1108</v>
      </c>
      <c r="T66" s="1710"/>
      <c r="U66" s="1711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4" t="s">
        <v>1110</v>
      </c>
      <c r="T67" s="1725"/>
      <c r="U67" s="172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980</v>
      </c>
      <c r="K69" s="1096"/>
      <c r="L69" s="1103">
        <f>+IF($P$2=33,$Q69,0)</f>
        <v>0</v>
      </c>
      <c r="M69" s="1096"/>
      <c r="N69" s="1133">
        <f>+ROUND(+G69+J69+L69,0)</f>
        <v>980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980</v>
      </c>
      <c r="R69" s="1047"/>
      <c r="S69" s="1718" t="s">
        <v>1113</v>
      </c>
      <c r="T69" s="1719"/>
      <c r="U69" s="1720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9" t="s">
        <v>1115</v>
      </c>
      <c r="T70" s="1710"/>
      <c r="U70" s="1711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980</v>
      </c>
      <c r="K71" s="1096"/>
      <c r="L71" s="1209">
        <f>+ROUND(+SUM(L69:L70),0)</f>
        <v>0</v>
      </c>
      <c r="M71" s="1096"/>
      <c r="N71" s="1210">
        <f>+ROUND(+SUM(N69:N70),0)</f>
        <v>980</v>
      </c>
      <c r="O71" s="1098"/>
      <c r="P71" s="1208">
        <f>+ROUND(+SUM(P69:P70),0)</f>
        <v>0</v>
      </c>
      <c r="Q71" s="1209">
        <f>+ROUND(+SUM(Q69:Q70),0)</f>
        <v>980</v>
      </c>
      <c r="R71" s="1047"/>
      <c r="S71" s="1724" t="s">
        <v>1117</v>
      </c>
      <c r="T71" s="1725"/>
      <c r="U71" s="172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8" t="s">
        <v>1120</v>
      </c>
      <c r="T73" s="1719"/>
      <c r="U73" s="1720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9" t="s">
        <v>1122</v>
      </c>
      <c r="T74" s="1710"/>
      <c r="U74" s="1711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4" t="s">
        <v>1124</v>
      </c>
      <c r="T75" s="1725"/>
      <c r="U75" s="172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20770</v>
      </c>
      <c r="K77" s="1096"/>
      <c r="L77" s="1234">
        <f>+ROUND(L56+L63+L67+L71+L75,0)</f>
        <v>0</v>
      </c>
      <c r="M77" s="1096"/>
      <c r="N77" s="1235">
        <f>+ROUND(N56+N63+N67+N71+N75,0)</f>
        <v>20770</v>
      </c>
      <c r="O77" s="1098"/>
      <c r="P77" s="1232">
        <f>+ROUND(P56+P63+P67+P71+P75,0)</f>
        <v>0</v>
      </c>
      <c r="Q77" s="1233">
        <f>+ROUND(Q56+Q63+Q67+Q71+Q75,0)</f>
        <v>20770</v>
      </c>
      <c r="R77" s="1047"/>
      <c r="S77" s="1727" t="s">
        <v>1126</v>
      </c>
      <c r="T77" s="1728"/>
      <c r="U77" s="172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12282</v>
      </c>
      <c r="K79" s="1096"/>
      <c r="L79" s="1109">
        <f>+IF($P$2=33,$Q79,0)</f>
        <v>0</v>
      </c>
      <c r="M79" s="1096"/>
      <c r="N79" s="1110">
        <f>+ROUND(+G79+J79+L79,0)</f>
        <v>12282</v>
      </c>
      <c r="O79" s="1098"/>
      <c r="P79" s="1108">
        <f>+ROUND(OTCHET!E421,0)</f>
        <v>0</v>
      </c>
      <c r="Q79" s="1109">
        <f>+ROUND(OTCHET!L421,0)</f>
        <v>12282</v>
      </c>
      <c r="R79" s="1047"/>
      <c r="S79" s="1718" t="s">
        <v>1129</v>
      </c>
      <c r="T79" s="1719"/>
      <c r="U79" s="1720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5432</v>
      </c>
      <c r="K80" s="1096"/>
      <c r="L80" s="1121">
        <f>+IF($P$2=33,$Q80,0)</f>
        <v>0</v>
      </c>
      <c r="M80" s="1096"/>
      <c r="N80" s="1122">
        <f>+ROUND(+G80+J80+L80,0)</f>
        <v>5432</v>
      </c>
      <c r="O80" s="1098"/>
      <c r="P80" s="1120">
        <f>+ROUND(OTCHET!E431,0)</f>
        <v>0</v>
      </c>
      <c r="Q80" s="1121">
        <f>+ROUND(OTCHET!L431,0)</f>
        <v>5432</v>
      </c>
      <c r="R80" s="1047"/>
      <c r="S80" s="1709" t="s">
        <v>1131</v>
      </c>
      <c r="T80" s="1710"/>
      <c r="U80" s="1711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17714</v>
      </c>
      <c r="K81" s="1096"/>
      <c r="L81" s="1243">
        <f>+ROUND(L79+L80,0)</f>
        <v>0</v>
      </c>
      <c r="M81" s="1096"/>
      <c r="N81" s="1244">
        <f>+ROUND(N79+N80,0)</f>
        <v>17714</v>
      </c>
      <c r="O81" s="1098"/>
      <c r="P81" s="1242">
        <f>+ROUND(P79+P80,0)</f>
        <v>0</v>
      </c>
      <c r="Q81" s="1243">
        <f>+ROUND(Q79+Q80,0)</f>
        <v>17714</v>
      </c>
      <c r="R81" s="1047"/>
      <c r="S81" s="1715" t="s">
        <v>1133</v>
      </c>
      <c r="T81" s="1716"/>
      <c r="U81" s="1717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-3056</v>
      </c>
      <c r="K83" s="1096"/>
      <c r="L83" s="1256">
        <f>+ROUND(L48,0)-ROUND(L77,0)+ROUND(L81,0)</f>
        <v>0</v>
      </c>
      <c r="M83" s="1096"/>
      <c r="N83" s="1257">
        <f>+ROUND(N48,0)-ROUND(N77,0)+ROUND(N81,0)</f>
        <v>-3056</v>
      </c>
      <c r="O83" s="1258"/>
      <c r="P83" s="1255">
        <f>+ROUND(P48,0)-ROUND(P77,0)+ROUND(P81,0)</f>
        <v>0</v>
      </c>
      <c r="Q83" s="1256">
        <f>+ROUND(Q48,0)-ROUND(Q77,0)+ROUND(Q81,0)</f>
        <v>-3056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3056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3056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3056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8" t="s">
        <v>1139</v>
      </c>
      <c r="T87" s="1719"/>
      <c r="U87" s="1720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9" t="s">
        <v>1141</v>
      </c>
      <c r="T88" s="1710"/>
      <c r="U88" s="1711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4" t="s">
        <v>1143</v>
      </c>
      <c r="T89" s="1725"/>
      <c r="U89" s="172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8" t="s">
        <v>1146</v>
      </c>
      <c r="T91" s="1719"/>
      <c r="U91" s="1720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9" t="s">
        <v>1148</v>
      </c>
      <c r="T92" s="1710"/>
      <c r="U92" s="1711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9" t="s">
        <v>1150</v>
      </c>
      <c r="T93" s="1710"/>
      <c r="U93" s="1711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9" t="s">
        <v>1152</v>
      </c>
      <c r="T94" s="1740"/>
      <c r="U94" s="174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4" t="s">
        <v>1154</v>
      </c>
      <c r="T95" s="1725"/>
      <c r="U95" s="172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8" t="s">
        <v>1157</v>
      </c>
      <c r="T97" s="1719"/>
      <c r="U97" s="1720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9" t="s">
        <v>1159</v>
      </c>
      <c r="T98" s="1710"/>
      <c r="U98" s="1711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4" t="s">
        <v>1161</v>
      </c>
      <c r="T99" s="1725"/>
      <c r="U99" s="172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6" t="s">
        <v>1163</v>
      </c>
      <c r="T101" s="1737"/>
      <c r="U101" s="173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8" t="s">
        <v>1167</v>
      </c>
      <c r="T104" s="1719"/>
      <c r="U104" s="1720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9" t="s">
        <v>1169</v>
      </c>
      <c r="T105" s="1710"/>
      <c r="U105" s="1711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4" t="s">
        <v>1171</v>
      </c>
      <c r="T106" s="1725"/>
      <c r="U106" s="172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0" t="s">
        <v>1174</v>
      </c>
      <c r="T108" s="1731"/>
      <c r="U108" s="1732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3" t="s">
        <v>1176</v>
      </c>
      <c r="T109" s="1734"/>
      <c r="U109" s="1735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4" t="s">
        <v>1178</v>
      </c>
      <c r="T110" s="1725"/>
      <c r="U110" s="172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8" t="s">
        <v>1181</v>
      </c>
      <c r="T112" s="1719"/>
      <c r="U112" s="1720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9" t="s">
        <v>1183</v>
      </c>
      <c r="T113" s="1710"/>
      <c r="U113" s="1711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4" t="s">
        <v>1185</v>
      </c>
      <c r="T114" s="1725"/>
      <c r="U114" s="172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8" t="s">
        <v>1188</v>
      </c>
      <c r="T116" s="1719"/>
      <c r="U116" s="1720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9" t="s">
        <v>1190</v>
      </c>
      <c r="T117" s="1710"/>
      <c r="U117" s="1711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4" t="s">
        <v>1192</v>
      </c>
      <c r="T118" s="1725"/>
      <c r="U118" s="172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7" t="s">
        <v>1194</v>
      </c>
      <c r="T120" s="1728"/>
      <c r="U120" s="172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8" t="s">
        <v>1197</v>
      </c>
      <c r="T122" s="1719"/>
      <c r="U122" s="1720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2195</v>
      </c>
      <c r="K123" s="1096"/>
      <c r="L123" s="1121">
        <f>+IF($P$2=33,$Q123,0)</f>
        <v>0</v>
      </c>
      <c r="M123" s="1096"/>
      <c r="N123" s="1122">
        <f>+ROUND(+G123+J123+L123,0)</f>
        <v>2195</v>
      </c>
      <c r="O123" s="1098"/>
      <c r="P123" s="1120">
        <f>+ROUND(OTCHET!E526,0)</f>
        <v>0</v>
      </c>
      <c r="Q123" s="1121">
        <f>+ROUND(OTCHET!L526,0)</f>
        <v>2195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9" t="s">
        <v>1201</v>
      </c>
      <c r="T124" s="1710"/>
      <c r="U124" s="1711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2066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2067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2" t="s">
        <v>1203</v>
      </c>
      <c r="T126" s="1713"/>
      <c r="U126" s="171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2195</v>
      </c>
      <c r="K127" s="1096"/>
      <c r="L127" s="1243">
        <f>+ROUND(+SUM(L122:L126),0)</f>
        <v>0</v>
      </c>
      <c r="M127" s="1096"/>
      <c r="N127" s="1244">
        <f>+ROUND(+SUM(N122:N126),0)</f>
        <v>2195</v>
      </c>
      <c r="O127" s="1098"/>
      <c r="P127" s="1242">
        <f>+ROUND(+SUM(P122:P126),0)</f>
        <v>0</v>
      </c>
      <c r="Q127" s="1243">
        <f>+ROUND(+SUM(Q122:Q126),0)</f>
        <v>2195</v>
      </c>
      <c r="R127" s="1047"/>
      <c r="S127" s="1715" t="s">
        <v>1205</v>
      </c>
      <c r="T127" s="1716"/>
      <c r="U127" s="1717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15353</v>
      </c>
      <c r="K129" s="1096"/>
      <c r="L129" s="1109">
        <f>+IF($P$2=33,$Q129,0)</f>
        <v>0</v>
      </c>
      <c r="M129" s="1096"/>
      <c r="N129" s="1110">
        <f>+ROUND(+G129+J129+L129,0)</f>
        <v>15353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15353</v>
      </c>
      <c r="R129" s="1047"/>
      <c r="S129" s="1718" t="s">
        <v>1208</v>
      </c>
      <c r="T129" s="1719"/>
      <c r="U129" s="1720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9" t="s">
        <v>1210</v>
      </c>
      <c r="T130" s="1710"/>
      <c r="U130" s="1711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14492</v>
      </c>
      <c r="K131" s="1096"/>
      <c r="L131" s="1121">
        <f>+IF($P$2=33,$Q131,0)</f>
        <v>0</v>
      </c>
      <c r="M131" s="1096"/>
      <c r="N131" s="1122">
        <f>+ROUND(+G131+J131+L131,0)</f>
        <v>14492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14492</v>
      </c>
      <c r="R131" s="1047"/>
      <c r="S131" s="1721" t="s">
        <v>1212</v>
      </c>
      <c r="T131" s="1722"/>
      <c r="U131" s="1723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-861</v>
      </c>
      <c r="K132" s="1096"/>
      <c r="L132" s="1296">
        <f>+ROUND(+L131-L129-L130,0)</f>
        <v>0</v>
      </c>
      <c r="M132" s="1096"/>
      <c r="N132" s="1297">
        <f>+ROUND(+N131-N129-N130,0)</f>
        <v>-861</v>
      </c>
      <c r="O132" s="1098"/>
      <c r="P132" s="1295">
        <f>+ROUND(+P131-P129-P130,0)</f>
        <v>0</v>
      </c>
      <c r="Q132" s="1296">
        <f>+ROUND(+Q131-Q129-Q130,0)</f>
        <v>-861</v>
      </c>
      <c r="R132" s="1047"/>
      <c r="S132" s="1703" t="s">
        <v>1214</v>
      </c>
      <c r="T132" s="1704"/>
      <c r="U132" s="1705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6">
        <f>+IF(+SUM(F133:N133)=0,0,"Контрола: дефицит/излишък = финансиране с обратен знак (Г. + Д. = 0)")</f>
        <v>0</v>
      </c>
      <c r="C133" s="1706"/>
      <c r="D133" s="1706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 t="str">
        <f>+OTCHET!B607</f>
        <v>12.03.2018 г</v>
      </c>
      <c r="D134" s="1248" t="s">
        <v>1216</v>
      </c>
      <c r="E134" s="1020"/>
      <c r="F134" s="1707"/>
      <c r="G134" s="1707"/>
      <c r="H134" s="1020"/>
      <c r="I134" s="1305" t="s">
        <v>1217</v>
      </c>
      <c r="J134" s="1306"/>
      <c r="K134" s="1020"/>
      <c r="L134" s="1707"/>
      <c r="M134" s="1707"/>
      <c r="N134" s="1707"/>
      <c r="O134" s="1300"/>
      <c r="P134" s="1708"/>
      <c r="Q134" s="1708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89" operator="notEqual" stopIfTrue="1">
      <formula>0</formula>
    </cfRule>
  </conditionalFormatting>
  <conditionalFormatting sqref="B133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8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7:G138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95" operator="equal" stopIfTrue="1">
      <formula>"НЕРАВНЕНИЕ!"</formula>
    </cfRule>
  </conditionalFormatting>
  <conditionalFormatting sqref="L137:M138">
    <cfRule type="cellIs" priority="40" dxfId="195" operator="equal" stopIfTrue="1">
      <formula>"НЕРАВНЕНИЕ!"</formula>
    </cfRule>
  </conditionalFormatting>
  <conditionalFormatting sqref="F140:G141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95" operator="equal" stopIfTrue="1">
      <formula>"НЕРАВНЕНИЕ !"</formula>
    </cfRule>
  </conditionalFormatting>
  <conditionalFormatting sqref="L140:M141">
    <cfRule type="cellIs" priority="36" dxfId="195" operator="equal" stopIfTrue="1">
      <formula>"НЕРАВНЕНИЕ !"</formula>
    </cfRule>
  </conditionalFormatting>
  <conditionalFormatting sqref="I140:J141 L140:L141 N140:N141 F140:G141">
    <cfRule type="cellIs" priority="35" dxfId="195" operator="notEqual">
      <formula>0</formula>
    </cfRule>
  </conditionalFormatting>
  <conditionalFormatting sqref="I133:J133">
    <cfRule type="cellIs" priority="33" dxfId="189" operator="notEqual" stopIfTrue="1">
      <formula>0</formula>
    </cfRule>
  </conditionalFormatting>
  <conditionalFormatting sqref="L82">
    <cfRule type="cellIs" priority="28" dxfId="189" operator="notEqual" stopIfTrue="1">
      <formula>0</formula>
    </cfRule>
  </conditionalFormatting>
  <conditionalFormatting sqref="N82">
    <cfRule type="cellIs" priority="27" dxfId="189" operator="notEqual" stopIfTrue="1">
      <formula>0</formula>
    </cfRule>
  </conditionalFormatting>
  <conditionalFormatting sqref="L133">
    <cfRule type="cellIs" priority="32" dxfId="189" operator="notEqual" stopIfTrue="1">
      <formula>0</formula>
    </cfRule>
  </conditionalFormatting>
  <conditionalFormatting sqref="N133">
    <cfRule type="cellIs" priority="31" dxfId="189" operator="notEqual" stopIfTrue="1">
      <formula>0</formula>
    </cfRule>
  </conditionalFormatting>
  <conditionalFormatting sqref="F82:H82">
    <cfRule type="cellIs" priority="30" dxfId="189" operator="notEqual" stopIfTrue="1">
      <formula>0</formula>
    </cfRule>
  </conditionalFormatting>
  <conditionalFormatting sqref="I82:J82">
    <cfRule type="cellIs" priority="29" dxfId="189" operator="notEqual" stopIfTrue="1">
      <formula>0</formula>
    </cfRule>
  </conditionalFormatting>
  <conditionalFormatting sqref="B82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3:Q133">
    <cfRule type="cellIs" priority="24" dxfId="189" operator="notEqual" stopIfTrue="1">
      <formula>0</formula>
    </cfRule>
  </conditionalFormatting>
  <conditionalFormatting sqref="P137:Q138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2:Q82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51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980</v>
      </c>
      <c r="F11" s="708">
        <f>OTCHET!F9</f>
        <v>43159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5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2041</v>
      </c>
      <c r="F17" s="1779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8"/>
      <c r="F18" s="1780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20770</v>
      </c>
      <c r="G38" s="849">
        <f>G39+G43+G44+G46+SUM(G48:G52)+G55</f>
        <v>20770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2046</v>
      </c>
      <c r="C39" s="942"/>
      <c r="D39" s="1674"/>
      <c r="E39" s="811">
        <f>SUM(E40:E42)</f>
        <v>0</v>
      </c>
      <c r="F39" s="811">
        <f>SUM(F40:F42)</f>
        <v>11412</v>
      </c>
      <c r="G39" s="812">
        <f>SUM(G40:G42)</f>
        <v>11412</v>
      </c>
      <c r="H39" s="813">
        <f>SUM(H40:H42)</f>
        <v>0</v>
      </c>
      <c r="I39" s="1413">
        <f>SUM(I40:I42)</f>
        <v>0</v>
      </c>
      <c r="J39" s="856"/>
      <c r="K39" s="814" t="s">
        <v>2047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2048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0</v>
      </c>
      <c r="G40" s="875">
        <f>OTCHET!I188</f>
        <v>0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2049</v>
      </c>
      <c r="C41" s="1679" t="s">
        <v>853</v>
      </c>
      <c r="D41" s="1678"/>
      <c r="E41" s="1680">
        <f>OTCHET!E191</f>
        <v>0</v>
      </c>
      <c r="F41" s="1680">
        <f t="shared" si="1"/>
        <v>9582</v>
      </c>
      <c r="G41" s="1681">
        <f>OTCHET!I191</f>
        <v>9582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2050</v>
      </c>
      <c r="C42" s="1684" t="s">
        <v>66</v>
      </c>
      <c r="D42" s="1683"/>
      <c r="E42" s="1685">
        <f>+OTCHET!E197+OTCHET!E205</f>
        <v>0</v>
      </c>
      <c r="F42" s="1685">
        <f t="shared" si="1"/>
        <v>1830</v>
      </c>
      <c r="G42" s="1686">
        <f>+OTCHET!I197+OTCHET!I205</f>
        <v>1830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2051</v>
      </c>
      <c r="C43" s="858" t="s">
        <v>735</v>
      </c>
      <c r="D43" s="857"/>
      <c r="E43" s="816">
        <f>+OTCHET!E206+OTCHET!E224+OTCHET!E273</f>
        <v>0</v>
      </c>
      <c r="F43" s="816">
        <f t="shared" si="1"/>
        <v>8378</v>
      </c>
      <c r="G43" s="817">
        <f>+OTCHET!I206+OTCHET!I224+OTCHET!I273</f>
        <v>8378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2052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2053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980</v>
      </c>
      <c r="G46" s="868">
        <f>+OTCHET!I257+OTCHET!I258+OTCHET!I259+OTCHET!I260</f>
        <v>980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2054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2061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2055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2056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2057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2060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2058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2059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17714</v>
      </c>
      <c r="G56" s="894">
        <f>+G57+G58+G62</f>
        <v>17714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17714</v>
      </c>
      <c r="G58" s="903">
        <f>+OTCHET!I385+OTCHET!I393+OTCHET!I398+OTCHET!I401+OTCHET!I404+OTCHET!I407+OTCHET!I408+OTCHET!I411+OTCHET!I424+OTCHET!I425+OTCHET!I426+OTCHET!I427+OTCHET!I428</f>
        <v>17714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5432</v>
      </c>
      <c r="G59" s="907">
        <f>+OTCHET!I424+OTCHET!I425+OTCHET!I426+OTCHET!I427+OTCHET!I428</f>
        <v>5432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-3056</v>
      </c>
      <c r="G64" s="929">
        <f>+G22-G38+G56-G63</f>
        <v>-3056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3056</v>
      </c>
      <c r="G66" s="939">
        <f>SUM(+G68+G76+G77+G84+G85+G86+G89+G90+G91+G92+G93+G94+G95)</f>
        <v>3056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2195</v>
      </c>
      <c r="G86" s="907">
        <f>+G87+G88</f>
        <v>2195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2195</v>
      </c>
      <c r="G88" s="965">
        <f>+OTCHET!I523+OTCHET!I526+OTCHET!I546</f>
        <v>2195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15353</v>
      </c>
      <c r="G90" s="903">
        <f>+OTCHET!I569+OTCHET!I570+OTCHET!I571+OTCHET!I572+OTCHET!I573+OTCHET!I574</f>
        <v>15353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-14492</v>
      </c>
      <c r="G91" s="817">
        <f>+OTCHET!I575+OTCHET!I576+OTCHET!I577+OTCHET!I578+OTCHET!I579+OTCHET!I580+OTCHET!I581</f>
        <v>-14492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 t="str">
        <f>+OTCHET!H607</f>
        <v>chiprovci@mail.bg</v>
      </c>
      <c r="C107" s="987"/>
      <c r="D107" s="987"/>
      <c r="E107" s="670"/>
      <c r="F107" s="704"/>
      <c r="G107" s="1376" t="str">
        <f>+OTCHET!E607</f>
        <v>09554/2828</v>
      </c>
      <c r="H107" s="1376">
        <f>+OTCHET!F607</f>
        <v>878101238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1" t="s">
        <v>997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 t="str">
        <f>+OTCHET!D605</f>
        <v>Радослава Горанова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 t="str">
        <f>+OTCHET!G602</f>
        <v>Силвия Еленкова</v>
      </c>
      <c r="F114" s="1782"/>
      <c r="G114" s="1003"/>
      <c r="H114" s="690"/>
      <c r="I114" s="1375" t="str">
        <f>+OTCHET!G605</f>
        <v>Пламен Петков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89" operator="notEqual" stopIfTrue="1">
      <formula>0</formula>
    </cfRule>
  </conditionalFormatting>
  <conditionalFormatting sqref="E105:I105">
    <cfRule type="cellIs" priority="19" dxfId="189" operator="notEqual" stopIfTrue="1">
      <formula>0</formula>
    </cfRule>
  </conditionalFormatting>
  <conditionalFormatting sqref="G107:H107 B107">
    <cfRule type="cellIs" priority="18" dxfId="205" operator="equal" stopIfTrue="1">
      <formula>0</formula>
    </cfRule>
  </conditionalFormatting>
  <conditionalFormatting sqref="I114 E110">
    <cfRule type="cellIs" priority="17" dxfId="193" operator="equal" stopIfTrue="1">
      <formula>0</formula>
    </cfRule>
  </conditionalFormatting>
  <conditionalFormatting sqref="E114:F114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5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5"/>
  <sheetViews>
    <sheetView zoomScale="75" zoomScaleNormal="75" zoomScalePageLayoutView="0" workbookViewId="0" topLeftCell="B769">
      <selection activeCell="I786" sqref="I78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7" t="str">
        <f>VLOOKUP(E15,SMETKA,2,FALSE)</f>
        <v>ОТЧЕТНИ ДАННИ ПО ЕБК ЗА СМЕТКИТЕ ЗА СРЕДСТВАТА ОТ ЕВРОПЕЙСКИЯ СЪЮЗ - КСФ</v>
      </c>
      <c r="C7" s="1858"/>
      <c r="D7" s="185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9" t="s">
        <v>2070</v>
      </c>
      <c r="C9" s="1860"/>
      <c r="D9" s="1861"/>
      <c r="E9" s="115">
        <v>43101</v>
      </c>
      <c r="F9" s="116">
        <v>43159</v>
      </c>
      <c r="G9" s="113"/>
      <c r="H9" s="1416"/>
      <c r="I9" s="1791"/>
      <c r="J9" s="1792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93" t="s">
        <v>979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821" t="str">
        <f>VLOOKUP(F12,PRBK,2,FALSE)</f>
        <v>Чипровци</v>
      </c>
      <c r="C12" s="1822"/>
      <c r="D12" s="1823"/>
      <c r="E12" s="118" t="s">
        <v>973</v>
      </c>
      <c r="F12" s="1586" t="s">
        <v>1485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2" t="s">
        <v>2031</v>
      </c>
      <c r="F19" s="1863"/>
      <c r="G19" s="1863"/>
      <c r="H19" s="1864"/>
      <c r="I19" s="1868" t="s">
        <v>2032</v>
      </c>
      <c r="J19" s="1869"/>
      <c r="K19" s="1869"/>
      <c r="L19" s="1870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5" t="s">
        <v>472</v>
      </c>
      <c r="D22" s="185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5" t="s">
        <v>474</v>
      </c>
      <c r="D28" s="1856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5" t="s">
        <v>127</v>
      </c>
      <c r="D33" s="1856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5" t="s">
        <v>121</v>
      </c>
      <c r="D39" s="1856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3" t="str">
        <f>$B$7</f>
        <v>ОТЧЕТНИ ДАННИ ПО ЕБК ЗА СМЕТКИТЕ ЗА СРЕДСТВАТА ОТ ЕВРОПЕЙСКИЯ СЪЮЗ - КСФ</v>
      </c>
      <c r="C175" s="1854"/>
      <c r="D175" s="185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8" t="str">
        <f>$B$9</f>
        <v>ОБЩИНА ЧИПРОВЦИ</v>
      </c>
      <c r="C177" s="1819"/>
      <c r="D177" s="1820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1" t="str">
        <f>$B$12</f>
        <v>Чипровци</v>
      </c>
      <c r="C180" s="1822"/>
      <c r="D180" s="1823"/>
      <c r="E180" s="232" t="s">
        <v>898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2" t="s">
        <v>2033</v>
      </c>
      <c r="F184" s="1863"/>
      <c r="G184" s="1863"/>
      <c r="H184" s="1864"/>
      <c r="I184" s="1871" t="s">
        <v>2034</v>
      </c>
      <c r="J184" s="1872"/>
      <c r="K184" s="1872"/>
      <c r="L184" s="187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1" t="s">
        <v>751</v>
      </c>
      <c r="D188" s="185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47" t="s">
        <v>754</v>
      </c>
      <c r="D191" s="1848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9582</v>
      </c>
      <c r="J191" s="276">
        <f t="shared" si="45"/>
        <v>0</v>
      </c>
      <c r="K191" s="277">
        <f t="shared" si="45"/>
        <v>0</v>
      </c>
      <c r="L191" s="274">
        <f t="shared" si="45"/>
        <v>9582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4532</v>
      </c>
      <c r="J192" s="284">
        <f t="shared" si="46"/>
        <v>0</v>
      </c>
      <c r="K192" s="285">
        <f t="shared" si="46"/>
        <v>0</v>
      </c>
      <c r="L192" s="282">
        <f t="shared" si="46"/>
        <v>4532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2910</v>
      </c>
      <c r="J193" s="298">
        <f t="shared" si="46"/>
        <v>0</v>
      </c>
      <c r="K193" s="299">
        <f t="shared" si="46"/>
        <v>0</v>
      </c>
      <c r="L193" s="296">
        <f t="shared" si="46"/>
        <v>2910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2140</v>
      </c>
      <c r="J196" s="290">
        <f t="shared" si="46"/>
        <v>0</v>
      </c>
      <c r="K196" s="291">
        <f t="shared" si="46"/>
        <v>0</v>
      </c>
      <c r="L196" s="288">
        <f t="shared" si="46"/>
        <v>2140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49" t="s">
        <v>195</v>
      </c>
      <c r="D197" s="1850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1830</v>
      </c>
      <c r="J197" s="276">
        <f t="shared" si="47"/>
        <v>0</v>
      </c>
      <c r="K197" s="277">
        <f t="shared" si="47"/>
        <v>0</v>
      </c>
      <c r="L197" s="274">
        <f t="shared" si="47"/>
        <v>1830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1056</v>
      </c>
      <c r="J198" s="284">
        <f t="shared" si="48"/>
        <v>0</v>
      </c>
      <c r="K198" s="285">
        <f t="shared" si="48"/>
        <v>0</v>
      </c>
      <c r="L198" s="282">
        <f t="shared" si="48"/>
        <v>1056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60</v>
      </c>
      <c r="J199" s="298">
        <f t="shared" si="48"/>
        <v>0</v>
      </c>
      <c r="K199" s="299">
        <f t="shared" si="48"/>
        <v>0</v>
      </c>
      <c r="L199" s="296">
        <f t="shared" si="48"/>
        <v>60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486</v>
      </c>
      <c r="J201" s="298">
        <f t="shared" si="48"/>
        <v>0</v>
      </c>
      <c r="K201" s="299">
        <f t="shared" si="48"/>
        <v>0</v>
      </c>
      <c r="L201" s="296">
        <f t="shared" si="48"/>
        <v>486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228</v>
      </c>
      <c r="J202" s="298">
        <f t="shared" si="48"/>
        <v>0</v>
      </c>
      <c r="K202" s="299">
        <f t="shared" si="48"/>
        <v>0</v>
      </c>
      <c r="L202" s="296">
        <f t="shared" si="48"/>
        <v>228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5" t="s">
        <v>200</v>
      </c>
      <c r="D205" s="184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7" t="s">
        <v>201</v>
      </c>
      <c r="D206" s="1848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8378</v>
      </c>
      <c r="J206" s="276">
        <f t="shared" si="49"/>
        <v>0</v>
      </c>
      <c r="K206" s="277">
        <f t="shared" si="49"/>
        <v>0</v>
      </c>
      <c r="L206" s="311">
        <f t="shared" si="49"/>
        <v>8378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7651</v>
      </c>
      <c r="J207" s="284">
        <f t="shared" si="50"/>
        <v>0</v>
      </c>
      <c r="K207" s="285">
        <f t="shared" si="50"/>
        <v>0</v>
      </c>
      <c r="L207" s="282">
        <f t="shared" si="50"/>
        <v>7651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311</v>
      </c>
      <c r="J210" s="298">
        <f t="shared" si="50"/>
        <v>0</v>
      </c>
      <c r="K210" s="299">
        <f t="shared" si="50"/>
        <v>0</v>
      </c>
      <c r="L210" s="296">
        <f t="shared" si="50"/>
        <v>311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367</v>
      </c>
      <c r="J212" s="317">
        <f t="shared" si="50"/>
        <v>0</v>
      </c>
      <c r="K212" s="318">
        <f t="shared" si="50"/>
        <v>0</v>
      </c>
      <c r="L212" s="315">
        <f t="shared" si="50"/>
        <v>367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49</v>
      </c>
      <c r="J213" s="323">
        <f t="shared" si="50"/>
        <v>0</v>
      </c>
      <c r="K213" s="324">
        <f t="shared" si="50"/>
        <v>0</v>
      </c>
      <c r="L213" s="321">
        <f t="shared" si="50"/>
        <v>49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41" t="s">
        <v>275</v>
      </c>
      <c r="D224" s="184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1" t="s">
        <v>729</v>
      </c>
      <c r="D228" s="184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1" t="s">
        <v>220</v>
      </c>
      <c r="D234" s="184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1" t="s">
        <v>222</v>
      </c>
      <c r="D237" s="184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3" t="s">
        <v>223</v>
      </c>
      <c r="D238" s="184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3" t="s">
        <v>224</v>
      </c>
      <c r="D239" s="184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3" t="s">
        <v>1671</v>
      </c>
      <c r="D240" s="1844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1" t="s">
        <v>225</v>
      </c>
      <c r="D241" s="184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1" t="s">
        <v>237</v>
      </c>
      <c r="D257" s="184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1" t="s">
        <v>238</v>
      </c>
      <c r="D258" s="184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41" t="s">
        <v>239</v>
      </c>
      <c r="D259" s="184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1" t="s">
        <v>240</v>
      </c>
      <c r="D260" s="184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980</v>
      </c>
      <c r="J260" s="276">
        <f t="shared" si="64"/>
        <v>0</v>
      </c>
      <c r="K260" s="277">
        <f t="shared" si="64"/>
        <v>0</v>
      </c>
      <c r="L260" s="311">
        <f t="shared" si="64"/>
        <v>980</v>
      </c>
      <c r="M260" s="7">
        <f t="shared" si="63"/>
        <v>1</v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980</v>
      </c>
      <c r="J266" s="290">
        <f t="shared" si="65"/>
        <v>0</v>
      </c>
      <c r="K266" s="291">
        <f t="shared" si="65"/>
        <v>0</v>
      </c>
      <c r="L266" s="288">
        <f t="shared" si="65"/>
        <v>980</v>
      </c>
      <c r="M266" s="7">
        <f t="shared" si="63"/>
        <v>1</v>
      </c>
      <c r="N266" s="278"/>
    </row>
    <row r="267" spans="1:14" s="15" customFormat="1" ht="15.75">
      <c r="A267" s="22">
        <v>635</v>
      </c>
      <c r="B267" s="273">
        <v>4300</v>
      </c>
      <c r="C267" s="1841" t="s">
        <v>1676</v>
      </c>
      <c r="D267" s="184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1" t="s">
        <v>1673</v>
      </c>
      <c r="D271" s="184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1" t="s">
        <v>1674</v>
      </c>
      <c r="D272" s="184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3" t="s">
        <v>250</v>
      </c>
      <c r="D273" s="1844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1" t="s">
        <v>276</v>
      </c>
      <c r="D274" s="184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9" t="s">
        <v>251</v>
      </c>
      <c r="D277" s="184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9" t="s">
        <v>252</v>
      </c>
      <c r="D278" s="184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9" t="s">
        <v>632</v>
      </c>
      <c r="D286" s="184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9" t="s">
        <v>692</v>
      </c>
      <c r="D289" s="184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1" t="s">
        <v>693</v>
      </c>
      <c r="D290" s="184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4" t="s">
        <v>923</v>
      </c>
      <c r="D295" s="183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6" t="s">
        <v>701</v>
      </c>
      <c r="D299" s="183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20770</v>
      </c>
      <c r="J303" s="398">
        <f t="shared" si="79"/>
        <v>0</v>
      </c>
      <c r="K303" s="399">
        <f t="shared" si="79"/>
        <v>0</v>
      </c>
      <c r="L303" s="396">
        <f t="shared" si="79"/>
        <v>20770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8"/>
      <c r="C308" s="1829"/>
      <c r="D308" s="182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8"/>
      <c r="C310" s="1829"/>
      <c r="D310" s="182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8"/>
      <c r="C313" s="1829"/>
      <c r="D313" s="182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0"/>
      <c r="C346" s="1830"/>
      <c r="D346" s="183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3" t="str">
        <f>$B$7</f>
        <v>ОТЧЕТНИ ДАННИ ПО ЕБК ЗА СМЕТКИТЕ ЗА СРЕДСТВАТА ОТ ЕВРОПЕЙСКИЯ СЪЮЗ - КСФ</v>
      </c>
      <c r="C350" s="1833"/>
      <c r="D350" s="183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8" t="str">
        <f>$B$9</f>
        <v>ОБЩИНА ЧИПРОВЦИ</v>
      </c>
      <c r="C352" s="1819"/>
      <c r="D352" s="1820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1" t="str">
        <f>$B$12</f>
        <v>Чипровци</v>
      </c>
      <c r="C355" s="1822"/>
      <c r="D355" s="1823"/>
      <c r="E355" s="411" t="s">
        <v>898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4" t="s">
        <v>2035</v>
      </c>
      <c r="F359" s="1875"/>
      <c r="G359" s="1875"/>
      <c r="H359" s="1876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1" t="s">
        <v>279</v>
      </c>
      <c r="D363" s="1832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5" t="s">
        <v>290</v>
      </c>
      <c r="D377" s="1796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5" t="s">
        <v>312</v>
      </c>
      <c r="D385" s="1796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5" t="s">
        <v>256</v>
      </c>
      <c r="D390" s="1796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5" t="s">
        <v>257</v>
      </c>
      <c r="D393" s="1796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5" t="s">
        <v>259</v>
      </c>
      <c r="D398" s="1796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95" t="s">
        <v>260</v>
      </c>
      <c r="D401" s="1796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12282</v>
      </c>
      <c r="J401" s="1650">
        <f t="shared" si="92"/>
        <v>0</v>
      </c>
      <c r="K401" s="446">
        <f>SUM(K402:K403)</f>
        <v>0</v>
      </c>
      <c r="L401" s="1379">
        <f t="shared" si="92"/>
        <v>12282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0</v>
      </c>
      <c r="F402" s="152"/>
      <c r="G402" s="1642"/>
      <c r="H402" s="1613">
        <v>0</v>
      </c>
      <c r="I402" s="152">
        <v>12282</v>
      </c>
      <c r="J402" s="1642"/>
      <c r="K402" s="1648">
        <v>0</v>
      </c>
      <c r="L402" s="1380">
        <f>I402+J402+K402</f>
        <v>12282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5" t="s">
        <v>932</v>
      </c>
      <c r="D404" s="1796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5" t="s">
        <v>687</v>
      </c>
      <c r="D407" s="1796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5" t="s">
        <v>688</v>
      </c>
      <c r="D408" s="1796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5" t="s">
        <v>706</v>
      </c>
      <c r="D411" s="1796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5" t="s">
        <v>263</v>
      </c>
      <c r="D414" s="1796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12282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12282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5" t="s">
        <v>774</v>
      </c>
      <c r="D424" s="1796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5" t="s">
        <v>711</v>
      </c>
      <c r="D425" s="1796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5" t="s">
        <v>264</v>
      </c>
      <c r="D426" s="1796"/>
      <c r="E426" s="1379">
        <f>F426+G426+H426</f>
        <v>0</v>
      </c>
      <c r="F426" s="1625"/>
      <c r="G426" s="1626"/>
      <c r="H426" s="1476">
        <v>0</v>
      </c>
      <c r="I426" s="1625">
        <v>5432</v>
      </c>
      <c r="J426" s="1626"/>
      <c r="K426" s="1476">
        <v>0</v>
      </c>
      <c r="L426" s="1379">
        <f>I426+J426+K426</f>
        <v>5432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5" t="s">
        <v>690</v>
      </c>
      <c r="D427" s="1796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5" t="s">
        <v>936</v>
      </c>
      <c r="D428" s="1796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5432</v>
      </c>
      <c r="J431" s="515">
        <f t="shared" si="100"/>
        <v>0</v>
      </c>
      <c r="K431" s="516">
        <f t="shared" si="100"/>
        <v>0</v>
      </c>
      <c r="L431" s="513">
        <f t="shared" si="100"/>
        <v>5432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4" t="str">
        <f>$B$7</f>
        <v>ОТЧЕТНИ ДАННИ ПО ЕБК ЗА СМЕТКИТЕ ЗА СРЕДСТВАТА ОТ ЕВРОПЕЙСКИЯ СЪЮЗ - КСФ</v>
      </c>
      <c r="C435" s="1825"/>
      <c r="D435" s="182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8" t="str">
        <f>$B$9</f>
        <v>ОБЩИНА ЧИПРОВЦИ</v>
      </c>
      <c r="C437" s="1819"/>
      <c r="D437" s="1820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1" t="str">
        <f>$B$12</f>
        <v>Чипровци</v>
      </c>
      <c r="C440" s="1822"/>
      <c r="D440" s="1823"/>
      <c r="E440" s="411" t="s">
        <v>898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2" t="s">
        <v>2037</v>
      </c>
      <c r="F444" s="1863"/>
      <c r="G444" s="1863"/>
      <c r="H444" s="1864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-3056</v>
      </c>
      <c r="J447" s="548">
        <f t="shared" si="103"/>
        <v>0</v>
      </c>
      <c r="K447" s="549">
        <f t="shared" si="103"/>
        <v>0</v>
      </c>
      <c r="L447" s="550">
        <f t="shared" si="103"/>
        <v>-3056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3056</v>
      </c>
      <c r="J448" s="555">
        <f t="shared" si="104"/>
        <v>0</v>
      </c>
      <c r="K448" s="556">
        <f t="shared" si="104"/>
        <v>0</v>
      </c>
      <c r="L448" s="557">
        <f>+L599</f>
        <v>3056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6" t="str">
        <f>$B$7</f>
        <v>ОТЧЕТНИ ДАННИ ПО ЕБК ЗА СМЕТКИТЕ ЗА СРЕДСТВАТА ОТ ЕВРОПЕЙСКИЯ СЪЮЗ - КСФ</v>
      </c>
      <c r="C451" s="1827"/>
      <c r="D451" s="1827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8" t="str">
        <f>$B$9</f>
        <v>ОБЩИНА ЧИПРОВЦИ</v>
      </c>
      <c r="C453" s="1819"/>
      <c r="D453" s="1820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1" t="str">
        <f>$B$12</f>
        <v>Чипровци</v>
      </c>
      <c r="C456" s="1822"/>
      <c r="D456" s="1823"/>
      <c r="E456" s="411" t="s">
        <v>898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5" t="s">
        <v>2039</v>
      </c>
      <c r="F460" s="1866"/>
      <c r="G460" s="1866"/>
      <c r="H460" s="1867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10" t="s">
        <v>775</v>
      </c>
      <c r="D463" s="1811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5" t="s">
        <v>778</v>
      </c>
      <c r="D467" s="1805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5" t="s">
        <v>2011</v>
      </c>
      <c r="D470" s="1805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10" t="s">
        <v>781</v>
      </c>
      <c r="D473" s="1811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6" t="s">
        <v>788</v>
      </c>
      <c r="D480" s="1807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8" t="s">
        <v>940</v>
      </c>
      <c r="D483" s="180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3" t="s">
        <v>945</v>
      </c>
      <c r="D499" s="1809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3" t="s">
        <v>24</v>
      </c>
      <c r="D504" s="1809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2" t="s">
        <v>946</v>
      </c>
      <c r="D505" s="1812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8" t="s">
        <v>33</v>
      </c>
      <c r="D514" s="180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8" t="s">
        <v>37</v>
      </c>
      <c r="D518" s="180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8" t="s">
        <v>947</v>
      </c>
      <c r="D523" s="1814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3" t="s">
        <v>948</v>
      </c>
      <c r="D526" s="1804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2195</v>
      </c>
      <c r="J526" s="581">
        <f t="shared" si="125"/>
        <v>0</v>
      </c>
      <c r="K526" s="582">
        <f t="shared" si="125"/>
        <v>0</v>
      </c>
      <c r="L526" s="579">
        <f t="shared" si="125"/>
        <v>2195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2195</v>
      </c>
      <c r="J529" s="159"/>
      <c r="K529" s="586">
        <v>0</v>
      </c>
      <c r="L529" s="1388">
        <f t="shared" si="121"/>
        <v>2195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6" t="s">
        <v>316</v>
      </c>
      <c r="D533" s="1817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8" t="s">
        <v>950</v>
      </c>
      <c r="D537" s="1808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3" t="s">
        <v>951</v>
      </c>
      <c r="D538" s="1813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5" t="s">
        <v>952</v>
      </c>
      <c r="D543" s="1804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8" t="s">
        <v>953</v>
      </c>
      <c r="D546" s="180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5" t="s">
        <v>962</v>
      </c>
      <c r="D568" s="1815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861</v>
      </c>
      <c r="J568" s="581">
        <f t="shared" si="133"/>
        <v>0</v>
      </c>
      <c r="K568" s="582">
        <f t="shared" si="133"/>
        <v>0</v>
      </c>
      <c r="L568" s="579">
        <f t="shared" si="133"/>
        <v>861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>
        <v>15353</v>
      </c>
      <c r="J569" s="153"/>
      <c r="K569" s="585">
        <v>0</v>
      </c>
      <c r="L569" s="1380">
        <f t="shared" si="121"/>
        <v>15353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>
        <v>-14492</v>
      </c>
      <c r="J575" s="153"/>
      <c r="K575" s="1664">
        <v>0</v>
      </c>
      <c r="L575" s="1394">
        <f t="shared" si="134"/>
        <v>-14492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5" t="s">
        <v>967</v>
      </c>
      <c r="D588" s="1804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5" t="s">
        <v>840</v>
      </c>
      <c r="D593" s="1804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3056</v>
      </c>
      <c r="J599" s="665">
        <f t="shared" si="138"/>
        <v>0</v>
      </c>
      <c r="K599" s="667">
        <f t="shared" si="138"/>
        <v>0</v>
      </c>
      <c r="L599" s="663">
        <f t="shared" si="138"/>
        <v>3056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7" t="s">
        <v>2077</v>
      </c>
      <c r="H602" s="1798"/>
      <c r="I602" s="1798"/>
      <c r="J602" s="1799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5" t="s">
        <v>885</v>
      </c>
      <c r="H603" s="1785"/>
      <c r="I603" s="1785"/>
      <c r="J603" s="1785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2075</v>
      </c>
      <c r="E605" s="672"/>
      <c r="F605" s="219" t="s">
        <v>887</v>
      </c>
      <c r="G605" s="1800" t="s">
        <v>2078</v>
      </c>
      <c r="H605" s="1801"/>
      <c r="I605" s="1801"/>
      <c r="J605" s="1802"/>
      <c r="K605" s="103"/>
      <c r="L605" s="229"/>
      <c r="M605" s="7">
        <v>1</v>
      </c>
      <c r="N605" s="519"/>
    </row>
    <row r="606" spans="1:14" ht="21.75" customHeight="1">
      <c r="A606" s="23"/>
      <c r="B606" s="1783" t="s">
        <v>888</v>
      </c>
      <c r="C606" s="1784"/>
      <c r="D606" s="673" t="s">
        <v>889</v>
      </c>
      <c r="E606" s="674"/>
      <c r="F606" s="675"/>
      <c r="G606" s="1785" t="s">
        <v>885</v>
      </c>
      <c r="H606" s="1785"/>
      <c r="I606" s="1785"/>
      <c r="J606" s="1785"/>
      <c r="K606" s="103"/>
      <c r="L606" s="229"/>
      <c r="M606" s="7">
        <v>1</v>
      </c>
      <c r="N606" s="519"/>
    </row>
    <row r="607" spans="1:14" ht="24.75" customHeight="1">
      <c r="A607" s="36"/>
      <c r="B607" s="1786" t="s">
        <v>2074</v>
      </c>
      <c r="C607" s="1787"/>
      <c r="D607" s="676" t="s">
        <v>890</v>
      </c>
      <c r="E607" s="677" t="s">
        <v>2076</v>
      </c>
      <c r="F607" s="678">
        <v>878101238</v>
      </c>
      <c r="G607" s="679" t="s">
        <v>891</v>
      </c>
      <c r="H607" s="1788" t="s">
        <v>2079</v>
      </c>
      <c r="I607" s="1789"/>
      <c r="J607" s="179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8" t="s">
        <v>2080</v>
      </c>
      <c r="I609" s="1789"/>
      <c r="J609" s="179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26" t="str">
        <f>$B$7</f>
        <v>ОТЧЕТНИ ДАННИ ПО ЕБК ЗА СМЕТКИТЕ ЗА СРЕДСТВАТА ОТ ЕВРОПЕЙСКИЯ СЪЮЗ - КСФ</v>
      </c>
      <c r="C614" s="1827"/>
      <c r="D614" s="1827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8" t="str">
        <f>$B$9</f>
        <v>ОБЩИНА ЧИПРОВЦИ</v>
      </c>
      <c r="C616" s="1819"/>
      <c r="D616" s="1820"/>
      <c r="E616" s="115">
        <f>$E$9</f>
        <v>43101</v>
      </c>
      <c r="F616" s="227">
        <f>$F$9</f>
        <v>43159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str">
        <f>$B$12</f>
        <v>Чипровци</v>
      </c>
      <c r="C619" s="1878"/>
      <c r="D619" s="1879"/>
      <c r="E619" s="411" t="s">
        <v>898</v>
      </c>
      <c r="F619" s="1361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862" t="s">
        <v>2029</v>
      </c>
      <c r="F623" s="1863"/>
      <c r="G623" s="1863"/>
      <c r="H623" s="1864"/>
      <c r="I623" s="1871" t="s">
        <v>2030</v>
      </c>
      <c r="J623" s="1872"/>
      <c r="K623" s="1872"/>
      <c r="L623" s="1873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98313</v>
      </c>
      <c r="D626" s="1453" t="s">
        <v>1249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51" t="s">
        <v>751</v>
      </c>
      <c r="D630" s="185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0</v>
      </c>
      <c r="F631" s="152"/>
      <c r="G631" s="153"/>
      <c r="H631" s="1419"/>
      <c r="I631" s="152"/>
      <c r="J631" s="153"/>
      <c r="K631" s="1419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47" t="s">
        <v>754</v>
      </c>
      <c r="D633" s="1848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1435</v>
      </c>
      <c r="J633" s="276">
        <f t="shared" si="141"/>
        <v>0</v>
      </c>
      <c r="K633" s="277">
        <f t="shared" si="141"/>
        <v>0</v>
      </c>
      <c r="L633" s="274">
        <f t="shared" si="141"/>
        <v>1435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>
        <v>1435</v>
      </c>
      <c r="J638" s="174"/>
      <c r="K638" s="1422"/>
      <c r="L638" s="288">
        <f>I638+J638+K638</f>
        <v>1435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49" t="s">
        <v>195</v>
      </c>
      <c r="D639" s="1850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400</v>
      </c>
      <c r="J639" s="276">
        <f t="shared" si="142"/>
        <v>0</v>
      </c>
      <c r="K639" s="277">
        <f t="shared" si="142"/>
        <v>0</v>
      </c>
      <c r="L639" s="274">
        <f t="shared" si="142"/>
        <v>400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19"/>
      <c r="I640" s="152">
        <v>190</v>
      </c>
      <c r="J640" s="153"/>
      <c r="K640" s="1419"/>
      <c r="L640" s="282">
        <f aca="true" t="shared" si="144" ref="L640:L647">I640+J640+K640</f>
        <v>190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0</v>
      </c>
      <c r="F641" s="158"/>
      <c r="G641" s="159"/>
      <c r="H641" s="1421"/>
      <c r="I641" s="158">
        <v>60</v>
      </c>
      <c r="J641" s="159"/>
      <c r="K641" s="1421"/>
      <c r="L641" s="296">
        <f t="shared" si="144"/>
        <v>60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1"/>
      <c r="I643" s="158">
        <v>97</v>
      </c>
      <c r="J643" s="159"/>
      <c r="K643" s="1421"/>
      <c r="L643" s="296">
        <f t="shared" si="144"/>
        <v>97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1"/>
      <c r="I644" s="158">
        <v>53</v>
      </c>
      <c r="J644" s="159"/>
      <c r="K644" s="1421"/>
      <c r="L644" s="296">
        <f t="shared" si="144"/>
        <v>53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45" t="s">
        <v>200</v>
      </c>
      <c r="D647" s="1846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47" t="s">
        <v>201</v>
      </c>
      <c r="D648" s="1848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360</v>
      </c>
      <c r="J648" s="276">
        <f t="shared" si="145"/>
        <v>0</v>
      </c>
      <c r="K648" s="277">
        <f t="shared" si="145"/>
        <v>0</v>
      </c>
      <c r="L648" s="311">
        <f t="shared" si="145"/>
        <v>360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1"/>
      <c r="I652" s="158">
        <v>311</v>
      </c>
      <c r="J652" s="159"/>
      <c r="K652" s="1421"/>
      <c r="L652" s="296">
        <f t="shared" si="147"/>
        <v>311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1"/>
      <c r="I653" s="158"/>
      <c r="J653" s="159"/>
      <c r="K653" s="1421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29"/>
      <c r="I655" s="455">
        <v>49</v>
      </c>
      <c r="J655" s="456"/>
      <c r="K655" s="1429"/>
      <c r="L655" s="321">
        <f t="shared" si="147"/>
        <v>49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41" t="s">
        <v>275</v>
      </c>
      <c r="D666" s="184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41" t="s">
        <v>729</v>
      </c>
      <c r="D670" s="184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41" t="s">
        <v>220</v>
      </c>
      <c r="D676" s="184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41" t="s">
        <v>222</v>
      </c>
      <c r="D679" s="1842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43" t="s">
        <v>223</v>
      </c>
      <c r="D680" s="1844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43" t="s">
        <v>224</v>
      </c>
      <c r="D681" s="1844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43" t="s">
        <v>1675</v>
      </c>
      <c r="D682" s="1844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41" t="s">
        <v>225</v>
      </c>
      <c r="D683" s="184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41" t="s">
        <v>237</v>
      </c>
      <c r="D699" s="1842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41" t="s">
        <v>238</v>
      </c>
      <c r="D700" s="1842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41" t="s">
        <v>239</v>
      </c>
      <c r="D701" s="1842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41" t="s">
        <v>240</v>
      </c>
      <c r="D702" s="184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41" t="s">
        <v>1676</v>
      </c>
      <c r="D709" s="184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41" t="s">
        <v>1673</v>
      </c>
      <c r="D713" s="1842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41" t="s">
        <v>1674</v>
      </c>
      <c r="D714" s="1842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43" t="s">
        <v>250</v>
      </c>
      <c r="D715" s="1844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41" t="s">
        <v>276</v>
      </c>
      <c r="D716" s="184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39" t="s">
        <v>251</v>
      </c>
      <c r="D719" s="1840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39" t="s">
        <v>252</v>
      </c>
      <c r="D720" s="184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39" t="s">
        <v>632</v>
      </c>
      <c r="D728" s="184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39" t="s">
        <v>692</v>
      </c>
      <c r="D731" s="1840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41" t="s">
        <v>693</v>
      </c>
      <c r="D732" s="184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34" t="s">
        <v>923</v>
      </c>
      <c r="D737" s="1835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36" t="s">
        <v>701</v>
      </c>
      <c r="D741" s="1837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36" t="s">
        <v>701</v>
      </c>
      <c r="D742" s="1837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2195</v>
      </c>
      <c r="J746" s="398">
        <f t="shared" si="173"/>
        <v>0</v>
      </c>
      <c r="K746" s="399">
        <f t="shared" si="173"/>
        <v>0</v>
      </c>
      <c r="L746" s="396">
        <f t="shared" si="173"/>
        <v>2195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26" t="str">
        <f>$B$7</f>
        <v>ОТЧЕТНИ ДАННИ ПО ЕБК ЗА СМЕТКИТЕ ЗА СРЕДСТВАТА ОТ ЕВРОПЕЙСКИЯ СЪЮЗ - КСФ</v>
      </c>
      <c r="C752" s="1827"/>
      <c r="D752" s="1827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842</v>
      </c>
      <c r="G753" s="238"/>
      <c r="H753" s="1363" t="s">
        <v>1265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18" t="str">
        <f>$B$9</f>
        <v>ОБЩИНА ЧИПРОВЦИ</v>
      </c>
      <c r="C754" s="1819"/>
      <c r="D754" s="1820"/>
      <c r="E754" s="115">
        <f>$E$9</f>
        <v>43101</v>
      </c>
      <c r="F754" s="227">
        <f>$F$9</f>
        <v>43159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77" t="str">
        <f>$B$12</f>
        <v>Чипровци</v>
      </c>
      <c r="C757" s="1878"/>
      <c r="D757" s="1879"/>
      <c r="E757" s="411" t="s">
        <v>898</v>
      </c>
      <c r="F757" s="1361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899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719</v>
      </c>
      <c r="E761" s="1862" t="s">
        <v>2029</v>
      </c>
      <c r="F761" s="1863"/>
      <c r="G761" s="1863"/>
      <c r="H761" s="1864"/>
      <c r="I761" s="1871" t="s">
        <v>2030</v>
      </c>
      <c r="J761" s="1872"/>
      <c r="K761" s="1872"/>
      <c r="L761" s="187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720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750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98311</v>
      </c>
      <c r="D764" s="1453" t="s">
        <v>1245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5538</v>
      </c>
      <c r="D765" s="1459" t="s">
        <v>799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5538</v>
      </c>
      <c r="D766" s="1453" t="s">
        <v>575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721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51" t="s">
        <v>751</v>
      </c>
      <c r="D768" s="1852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752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753</v>
      </c>
      <c r="E770" s="288">
        <f>F770+G770+H770</f>
        <v>0</v>
      </c>
      <c r="F770" s="173"/>
      <c r="G770" s="174"/>
      <c r="H770" s="1422"/>
      <c r="I770" s="173"/>
      <c r="J770" s="174"/>
      <c r="K770" s="1422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47" t="s">
        <v>754</v>
      </c>
      <c r="D771" s="1848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3031</v>
      </c>
      <c r="J771" s="276">
        <f t="shared" si="176"/>
        <v>0</v>
      </c>
      <c r="K771" s="277">
        <f t="shared" si="176"/>
        <v>0</v>
      </c>
      <c r="L771" s="274">
        <f t="shared" si="176"/>
        <v>3031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755</v>
      </c>
      <c r="E772" s="282">
        <f>F772+G772+H772</f>
        <v>0</v>
      </c>
      <c r="F772" s="152"/>
      <c r="G772" s="153"/>
      <c r="H772" s="1419"/>
      <c r="I772" s="152"/>
      <c r="J772" s="153"/>
      <c r="K772" s="1419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756</v>
      </c>
      <c r="E773" s="296">
        <f>F773+G773+H773</f>
        <v>0</v>
      </c>
      <c r="F773" s="158"/>
      <c r="G773" s="159"/>
      <c r="H773" s="1421"/>
      <c r="I773" s="158">
        <v>2910</v>
      </c>
      <c r="J773" s="159"/>
      <c r="K773" s="1421"/>
      <c r="L773" s="296">
        <f>I773+J773+K773</f>
        <v>2910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2"/>
      <c r="I776" s="173">
        <v>121</v>
      </c>
      <c r="J776" s="174"/>
      <c r="K776" s="1422"/>
      <c r="L776" s="288">
        <f>I776+J776+K776</f>
        <v>121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849" t="s">
        <v>195</v>
      </c>
      <c r="D777" s="1850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379</v>
      </c>
      <c r="J777" s="276">
        <f t="shared" si="177"/>
        <v>0</v>
      </c>
      <c r="K777" s="277">
        <f t="shared" si="177"/>
        <v>0</v>
      </c>
      <c r="L777" s="274">
        <f t="shared" si="177"/>
        <v>379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19"/>
      <c r="I778" s="152">
        <v>197</v>
      </c>
      <c r="J778" s="153"/>
      <c r="K778" s="1419"/>
      <c r="L778" s="282">
        <f aca="true" t="shared" si="179" ref="L778:L785">I778+J778+K778</f>
        <v>197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918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879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1"/>
      <c r="I781" s="158">
        <v>115</v>
      </c>
      <c r="J781" s="159"/>
      <c r="K781" s="1421"/>
      <c r="L781" s="296">
        <f t="shared" si="179"/>
        <v>115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1"/>
      <c r="I782" s="158">
        <v>67</v>
      </c>
      <c r="J782" s="159"/>
      <c r="K782" s="1421"/>
      <c r="L782" s="296">
        <f t="shared" si="179"/>
        <v>67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881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45" t="s">
        <v>200</v>
      </c>
      <c r="D785" s="1846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47" t="s">
        <v>201</v>
      </c>
      <c r="D786" s="1848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882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808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919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41" t="s">
        <v>275</v>
      </c>
      <c r="D804" s="184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920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921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922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41" t="s">
        <v>729</v>
      </c>
      <c r="D808" s="184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41" t="s">
        <v>220</v>
      </c>
      <c r="D814" s="184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41" t="s">
        <v>222</v>
      </c>
      <c r="D817" s="1842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43" t="s">
        <v>223</v>
      </c>
      <c r="D818" s="1844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43" t="s">
        <v>224</v>
      </c>
      <c r="D819" s="1844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43" t="s">
        <v>1675</v>
      </c>
      <c r="D820" s="1844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41" t="s">
        <v>225</v>
      </c>
      <c r="D821" s="184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2009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2010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722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1672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41" t="s">
        <v>237</v>
      </c>
      <c r="D837" s="1842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41" t="s">
        <v>238</v>
      </c>
      <c r="D838" s="1842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41" t="s">
        <v>239</v>
      </c>
      <c r="D839" s="1842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41" t="s">
        <v>240</v>
      </c>
      <c r="D840" s="184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980</v>
      </c>
      <c r="J840" s="276">
        <f t="shared" si="195"/>
        <v>0</v>
      </c>
      <c r="K840" s="277">
        <f t="shared" si="195"/>
        <v>0</v>
      </c>
      <c r="L840" s="311">
        <f t="shared" si="195"/>
        <v>980</v>
      </c>
      <c r="M840" s="12">
        <f t="shared" si="194"/>
        <v>1</v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2"/>
      <c r="I846" s="173">
        <v>980</v>
      </c>
      <c r="J846" s="174"/>
      <c r="K846" s="1422"/>
      <c r="L846" s="288">
        <f t="shared" si="197"/>
        <v>980</v>
      </c>
      <c r="M846" s="12">
        <f t="shared" si="194"/>
        <v>1</v>
      </c>
      <c r="N846" s="13"/>
    </row>
    <row r="847" spans="1:14" ht="15.75">
      <c r="A847" s="23">
        <v>395</v>
      </c>
      <c r="B847" s="273">
        <v>4300</v>
      </c>
      <c r="C847" s="1841" t="s">
        <v>1676</v>
      </c>
      <c r="D847" s="184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41" t="s">
        <v>1673</v>
      </c>
      <c r="D851" s="1842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41" t="s">
        <v>1674</v>
      </c>
      <c r="D852" s="1842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43" t="s">
        <v>250</v>
      </c>
      <c r="D853" s="1844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41" t="s">
        <v>276</v>
      </c>
      <c r="D854" s="184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39" t="s">
        <v>251</v>
      </c>
      <c r="D857" s="1840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39" t="s">
        <v>252</v>
      </c>
      <c r="D858" s="184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39" t="s">
        <v>632</v>
      </c>
      <c r="D866" s="184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39" t="s">
        <v>692</v>
      </c>
      <c r="D869" s="1840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41" t="s">
        <v>693</v>
      </c>
      <c r="D870" s="184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694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695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696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697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34" t="s">
        <v>923</v>
      </c>
      <c r="D875" s="1835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698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699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700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36" t="s">
        <v>701</v>
      </c>
      <c r="D879" s="1837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36" t="s">
        <v>701</v>
      </c>
      <c r="D880" s="1837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748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4390</v>
      </c>
      <c r="J884" s="398">
        <f t="shared" si="208"/>
        <v>0</v>
      </c>
      <c r="K884" s="399">
        <f t="shared" si="208"/>
        <v>0</v>
      </c>
      <c r="L884" s="396">
        <f t="shared" si="208"/>
        <v>4390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26" t="str">
        <f>$B$7</f>
        <v>ОТЧЕТНИ ДАННИ ПО ЕБК ЗА СМЕТКИТЕ ЗА СРЕДСТВАТА ОТ ЕВРОПЕЙСКИЯ СЪЮЗ - КСФ</v>
      </c>
      <c r="C890" s="1827"/>
      <c r="D890" s="1827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468</v>
      </c>
      <c r="F891" s="407" t="s">
        <v>842</v>
      </c>
      <c r="G891" s="238"/>
      <c r="H891" s="1363" t="s">
        <v>1265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18" t="str">
        <f>$B$9</f>
        <v>ОБЩИНА ЧИПРОВЦИ</v>
      </c>
      <c r="C892" s="1819"/>
      <c r="D892" s="1820"/>
      <c r="E892" s="115">
        <f>$E$9</f>
        <v>43101</v>
      </c>
      <c r="F892" s="227">
        <f>$F$9</f>
        <v>43159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77" t="str">
        <f>$B$12</f>
        <v>Чипровци</v>
      </c>
      <c r="C895" s="1878"/>
      <c r="D895" s="1879"/>
      <c r="E895" s="411" t="s">
        <v>898</v>
      </c>
      <c r="F895" s="1361" t="str">
        <f>$F$12</f>
        <v>6210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899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469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719</v>
      </c>
      <c r="E899" s="1862" t="s">
        <v>2029</v>
      </c>
      <c r="F899" s="1863"/>
      <c r="G899" s="1863"/>
      <c r="H899" s="1864"/>
      <c r="I899" s="1871" t="s">
        <v>2030</v>
      </c>
      <c r="J899" s="1872"/>
      <c r="K899" s="1872"/>
      <c r="L899" s="1873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470</v>
      </c>
      <c r="D900" s="253" t="s">
        <v>720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750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98311</v>
      </c>
      <c r="D902" s="1453" t="s">
        <v>1245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5561</v>
      </c>
      <c r="D903" s="1459" t="s">
        <v>799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15.75">
      <c r="A904" s="23"/>
      <c r="B904" s="1451"/>
      <c r="C904" s="1587">
        <f>+C903</f>
        <v>5561</v>
      </c>
      <c r="D904" s="1453" t="s">
        <v>587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721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51" t="s">
        <v>751</v>
      </c>
      <c r="D906" s="1852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0</v>
      </c>
      <c r="J906" s="276">
        <f t="shared" si="209"/>
        <v>0</v>
      </c>
      <c r="K906" s="277">
        <f t="shared" si="209"/>
        <v>0</v>
      </c>
      <c r="L906" s="274">
        <f t="shared" si="209"/>
        <v>0</v>
      </c>
      <c r="M906" s="12">
        <f>(IF($E906&lt;&gt;0,$M$2,IF($L906&lt;&gt;0,$M$2,"")))</f>
      </c>
      <c r="N906" s="13"/>
    </row>
    <row r="907" spans="1:14" ht="15.75">
      <c r="A907" s="23"/>
      <c r="B907" s="279"/>
      <c r="C907" s="280">
        <v>101</v>
      </c>
      <c r="D907" s="281" t="s">
        <v>752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753</v>
      </c>
      <c r="E908" s="288">
        <f>F908+G908+H908</f>
        <v>0</v>
      </c>
      <c r="F908" s="173"/>
      <c r="G908" s="174"/>
      <c r="H908" s="1422"/>
      <c r="I908" s="173"/>
      <c r="J908" s="174"/>
      <c r="K908" s="1422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200</v>
      </c>
      <c r="C909" s="1847" t="s">
        <v>754</v>
      </c>
      <c r="D909" s="1848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4579</v>
      </c>
      <c r="J909" s="276">
        <f t="shared" si="211"/>
        <v>0</v>
      </c>
      <c r="K909" s="277">
        <f t="shared" si="211"/>
        <v>0</v>
      </c>
      <c r="L909" s="274">
        <f t="shared" si="211"/>
        <v>4579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755</v>
      </c>
      <c r="E910" s="282">
        <f>F910+G910+H910</f>
        <v>0</v>
      </c>
      <c r="F910" s="152"/>
      <c r="G910" s="153"/>
      <c r="H910" s="1419"/>
      <c r="I910" s="152">
        <v>4532</v>
      </c>
      <c r="J910" s="153"/>
      <c r="K910" s="1419"/>
      <c r="L910" s="282">
        <f>I910+J910+K910</f>
        <v>4532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756</v>
      </c>
      <c r="E911" s="296">
        <f>F911+G911+H911</f>
        <v>0</v>
      </c>
      <c r="F911" s="158"/>
      <c r="G911" s="159"/>
      <c r="H911" s="1421"/>
      <c r="I911" s="158"/>
      <c r="J911" s="159"/>
      <c r="K911" s="1421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604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605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606</v>
      </c>
      <c r="E914" s="288">
        <f>F914+G914+H914</f>
        <v>0</v>
      </c>
      <c r="F914" s="173"/>
      <c r="G914" s="174"/>
      <c r="H914" s="1422"/>
      <c r="I914" s="173">
        <v>47</v>
      </c>
      <c r="J914" s="174"/>
      <c r="K914" s="1422"/>
      <c r="L914" s="288">
        <f>I914+J914+K914</f>
        <v>47</v>
      </c>
      <c r="M914" s="12">
        <f t="shared" si="210"/>
        <v>1</v>
      </c>
      <c r="N914" s="13"/>
    </row>
    <row r="915" spans="1:14" ht="15.75">
      <c r="A915" s="10"/>
      <c r="B915" s="273">
        <v>500</v>
      </c>
      <c r="C915" s="1849" t="s">
        <v>195</v>
      </c>
      <c r="D915" s="1850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874</v>
      </c>
      <c r="J915" s="276">
        <f t="shared" si="212"/>
        <v>0</v>
      </c>
      <c r="K915" s="277">
        <f t="shared" si="212"/>
        <v>0</v>
      </c>
      <c r="L915" s="274">
        <f t="shared" si="212"/>
        <v>874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196</v>
      </c>
      <c r="E916" s="282">
        <f aca="true" t="shared" si="213" ref="E916:E923">F916+G916+H916</f>
        <v>0</v>
      </c>
      <c r="F916" s="152"/>
      <c r="G916" s="153"/>
      <c r="H916" s="1419"/>
      <c r="I916" s="152">
        <v>562</v>
      </c>
      <c r="J916" s="153"/>
      <c r="K916" s="1419"/>
      <c r="L916" s="282">
        <f aca="true" t="shared" si="214" ref="L916:L923">I916+J916+K916</f>
        <v>562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918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879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197</v>
      </c>
      <c r="E919" s="296">
        <f t="shared" si="213"/>
        <v>0</v>
      </c>
      <c r="F919" s="158"/>
      <c r="G919" s="159"/>
      <c r="H919" s="1421"/>
      <c r="I919" s="158">
        <v>231</v>
      </c>
      <c r="J919" s="159"/>
      <c r="K919" s="1421"/>
      <c r="L919" s="296">
        <f t="shared" si="214"/>
        <v>231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198</v>
      </c>
      <c r="E920" s="296">
        <f t="shared" si="213"/>
        <v>0</v>
      </c>
      <c r="F920" s="158"/>
      <c r="G920" s="159"/>
      <c r="H920" s="1421"/>
      <c r="I920" s="158">
        <v>81</v>
      </c>
      <c r="J920" s="159"/>
      <c r="K920" s="1421"/>
      <c r="L920" s="296">
        <f t="shared" si="214"/>
        <v>81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881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199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845" t="s">
        <v>200</v>
      </c>
      <c r="D923" s="1846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847" t="s">
        <v>201</v>
      </c>
      <c r="D924" s="1848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0</v>
      </c>
      <c r="J924" s="276">
        <f t="shared" si="215"/>
        <v>0</v>
      </c>
      <c r="K924" s="277">
        <f t="shared" si="215"/>
        <v>0</v>
      </c>
      <c r="L924" s="311">
        <f t="shared" si="215"/>
        <v>0</v>
      </c>
      <c r="M924" s="12">
        <f t="shared" si="210"/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202</v>
      </c>
      <c r="E925" s="282">
        <f aca="true" t="shared" si="216" ref="E925:E941">F925+G925+H925</f>
        <v>0</v>
      </c>
      <c r="F925" s="152"/>
      <c r="G925" s="153"/>
      <c r="H925" s="1419"/>
      <c r="I925" s="152"/>
      <c r="J925" s="153"/>
      <c r="K925" s="1419"/>
      <c r="L925" s="282">
        <f aca="true" t="shared" si="217" ref="L925:L941">I925+J925+K925</f>
        <v>0</v>
      </c>
      <c r="M925" s="12">
        <f t="shared" si="210"/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203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204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205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206</v>
      </c>
      <c r="E929" s="296">
        <f t="shared" si="216"/>
        <v>0</v>
      </c>
      <c r="F929" s="158"/>
      <c r="G929" s="159"/>
      <c r="H929" s="1421"/>
      <c r="I929" s="158"/>
      <c r="J929" s="159"/>
      <c r="K929" s="1421"/>
      <c r="L929" s="296">
        <f t="shared" si="217"/>
        <v>0</v>
      </c>
      <c r="M929" s="12">
        <f t="shared" si="210"/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207</v>
      </c>
      <c r="E930" s="315">
        <f t="shared" si="216"/>
        <v>0</v>
      </c>
      <c r="F930" s="164"/>
      <c r="G930" s="165"/>
      <c r="H930" s="1420"/>
      <c r="I930" s="164"/>
      <c r="J930" s="165"/>
      <c r="K930" s="1420"/>
      <c r="L930" s="315">
        <f t="shared" si="217"/>
        <v>0</v>
      </c>
      <c r="M930" s="12">
        <f t="shared" si="210"/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208</v>
      </c>
      <c r="E931" s="321">
        <f t="shared" si="216"/>
        <v>0</v>
      </c>
      <c r="F931" s="455"/>
      <c r="G931" s="456"/>
      <c r="H931" s="1429"/>
      <c r="I931" s="455"/>
      <c r="J931" s="456"/>
      <c r="K931" s="1429"/>
      <c r="L931" s="321">
        <f t="shared" si="217"/>
        <v>0</v>
      </c>
      <c r="M931" s="12">
        <f t="shared" si="210"/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209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210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211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882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212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808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213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919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308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214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841" t="s">
        <v>275</v>
      </c>
      <c r="D942" s="1842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920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921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922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841" t="s">
        <v>729</v>
      </c>
      <c r="D946" s="1842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215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216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217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218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219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841" t="s">
        <v>220</v>
      </c>
      <c r="D952" s="1842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309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221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841" t="s">
        <v>222</v>
      </c>
      <c r="D955" s="1842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843" t="s">
        <v>223</v>
      </c>
      <c r="D956" s="1844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843" t="s">
        <v>224</v>
      </c>
      <c r="D957" s="1844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843" t="s">
        <v>1675</v>
      </c>
      <c r="D958" s="1844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841" t="s">
        <v>225</v>
      </c>
      <c r="D959" s="1842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2009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226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227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228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229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2010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230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231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232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233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722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234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235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236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1672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841" t="s">
        <v>237</v>
      </c>
      <c r="D975" s="1842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841" t="s">
        <v>238</v>
      </c>
      <c r="D976" s="1842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841" t="s">
        <v>239</v>
      </c>
      <c r="D977" s="1842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841" t="s">
        <v>240</v>
      </c>
      <c r="D978" s="1842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241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242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243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244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245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246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841" t="s">
        <v>1676</v>
      </c>
      <c r="D985" s="1842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247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248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249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841" t="s">
        <v>1673</v>
      </c>
      <c r="D989" s="1842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841" t="s">
        <v>1674</v>
      </c>
      <c r="D990" s="1842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843" t="s">
        <v>250</v>
      </c>
      <c r="D991" s="1844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841" t="s">
        <v>276</v>
      </c>
      <c r="D992" s="1842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277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278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839" t="s">
        <v>251</v>
      </c>
      <c r="D995" s="1840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839" t="s">
        <v>252</v>
      </c>
      <c r="D996" s="1840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253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254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627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628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629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630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631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839" t="s">
        <v>632</v>
      </c>
      <c r="D1004" s="1840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310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633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839" t="s">
        <v>692</v>
      </c>
      <c r="D1007" s="1840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841" t="s">
        <v>693</v>
      </c>
      <c r="D1008" s="1842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694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695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696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697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834" t="s">
        <v>923</v>
      </c>
      <c r="D1013" s="1835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698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699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700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836" t="s">
        <v>701</v>
      </c>
      <c r="D1017" s="1837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836" t="s">
        <v>701</v>
      </c>
      <c r="D1018" s="1837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748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5453</v>
      </c>
      <c r="J1022" s="398">
        <f t="shared" si="243"/>
        <v>0</v>
      </c>
      <c r="K1022" s="399">
        <f t="shared" si="243"/>
        <v>0</v>
      </c>
      <c r="L1022" s="396">
        <f t="shared" si="243"/>
        <v>5453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2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66"/>
      <c r="D1027" s="1367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826" t="str">
        <f>$B$7</f>
        <v>ОТЧЕТНИ ДАННИ ПО ЕБК ЗА СМЕТКИТЕ ЗА СРЕДСТВАТА ОТ ЕВРОПЕЙСКИЯ СЪЮЗ - КСФ</v>
      </c>
      <c r="C1028" s="1827"/>
      <c r="D1028" s="1827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2"/>
      <c r="D1029" s="401"/>
      <c r="E1029" s="407" t="s">
        <v>468</v>
      </c>
      <c r="F1029" s="407" t="s">
        <v>842</v>
      </c>
      <c r="G1029" s="238"/>
      <c r="H1029" s="1363" t="s">
        <v>1265</v>
      </c>
      <c r="I1029" s="1364"/>
      <c r="J1029" s="1365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818" t="str">
        <f>$B$9</f>
        <v>ОБЩИНА ЧИПРОВЦИ</v>
      </c>
      <c r="C1030" s="1819"/>
      <c r="D1030" s="1820"/>
      <c r="E1030" s="115">
        <f>$E$9</f>
        <v>43101</v>
      </c>
      <c r="F1030" s="227">
        <f>$F$9</f>
        <v>43159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877" t="str">
        <f>$B$12</f>
        <v>Чипровци</v>
      </c>
      <c r="C1033" s="1878"/>
      <c r="D1033" s="1879"/>
      <c r="E1033" s="411" t="s">
        <v>898</v>
      </c>
      <c r="F1033" s="1361" t="str">
        <f>$F$12</f>
        <v>6210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62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899</v>
      </c>
      <c r="E1035" s="239">
        <f>$E$15</f>
        <v>98</v>
      </c>
      <c r="F1035" s="415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2"/>
      <c r="D1036" s="401"/>
      <c r="E1036" s="238"/>
      <c r="F1036" s="410"/>
      <c r="G1036" s="410"/>
      <c r="H1036" s="410"/>
      <c r="I1036" s="410"/>
      <c r="J1036" s="410"/>
      <c r="K1036" s="410"/>
      <c r="L1036" s="1378" t="s">
        <v>469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719</v>
      </c>
      <c r="E1037" s="1862" t="s">
        <v>2029</v>
      </c>
      <c r="F1037" s="1863"/>
      <c r="G1037" s="1863"/>
      <c r="H1037" s="1864"/>
      <c r="I1037" s="1871" t="s">
        <v>2030</v>
      </c>
      <c r="J1037" s="1872"/>
      <c r="K1037" s="1872"/>
      <c r="L1037" s="1873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62</v>
      </c>
      <c r="C1038" s="252" t="s">
        <v>470</v>
      </c>
      <c r="D1038" s="253" t="s">
        <v>720</v>
      </c>
      <c r="E1038" s="1404" t="str">
        <f>$E$20</f>
        <v>Уточнен план                Общо</v>
      </c>
      <c r="F1038" s="1408" t="str">
        <f>$F$20</f>
        <v>държавни дейности</v>
      </c>
      <c r="G1038" s="1409" t="str">
        <f>$G$20</f>
        <v>местни дейности</v>
      </c>
      <c r="H1038" s="1410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6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750</v>
      </c>
      <c r="E1039" s="1456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52"/>
      <c r="C1040" s="1608" t="str">
        <f>VLOOKUP(D1040,OP_LIST2,2,FALSE)</f>
        <v>98311</v>
      </c>
      <c r="D1040" s="1453" t="s">
        <v>1245</v>
      </c>
      <c r="E1040" s="390"/>
      <c r="F1040" s="1442"/>
      <c r="G1040" s="1443"/>
      <c r="H1040" s="1444"/>
      <c r="I1040" s="1442"/>
      <c r="J1040" s="1443"/>
      <c r="K1040" s="1444"/>
      <c r="L1040" s="1441"/>
      <c r="M1040" s="7">
        <f>(IF($E1160&lt;&gt;0,$M$2,IF($L1160&lt;&gt;0,$M$2,"")))</f>
        <v>1</v>
      </c>
    </row>
    <row r="1041" spans="1:13" ht="15.75">
      <c r="A1041" s="23"/>
      <c r="B1041" s="1455"/>
      <c r="C1041" s="1460">
        <f>VLOOKUP(D1042,EBK_DEIN2,2,FALSE)</f>
        <v>5589</v>
      </c>
      <c r="D1041" s="1459" t="s">
        <v>799</v>
      </c>
      <c r="E1041" s="390"/>
      <c r="F1041" s="1445"/>
      <c r="G1041" s="1446"/>
      <c r="H1041" s="1447"/>
      <c r="I1041" s="1445"/>
      <c r="J1041" s="1446"/>
      <c r="K1041" s="1447"/>
      <c r="L1041" s="1441"/>
      <c r="M1041" s="7">
        <f>(IF($E1160&lt;&gt;0,$M$2,IF($L1160&lt;&gt;0,$M$2,"")))</f>
        <v>1</v>
      </c>
    </row>
    <row r="1042" spans="1:13" ht="31.5">
      <c r="A1042" s="23"/>
      <c r="B1042" s="1451"/>
      <c r="C1042" s="1587">
        <f>+C1041</f>
        <v>5589</v>
      </c>
      <c r="D1042" s="1453" t="s">
        <v>590</v>
      </c>
      <c r="E1042" s="390"/>
      <c r="F1042" s="1445"/>
      <c r="G1042" s="1446"/>
      <c r="H1042" s="1447"/>
      <c r="I1042" s="1445"/>
      <c r="J1042" s="1446"/>
      <c r="K1042" s="1447"/>
      <c r="L1042" s="1441"/>
      <c r="M1042" s="7">
        <f>(IF($E1160&lt;&gt;0,$M$2,IF($L1160&lt;&gt;0,$M$2,"")))</f>
        <v>1</v>
      </c>
    </row>
    <row r="1043" spans="1:13" ht="15">
      <c r="A1043" s="23"/>
      <c r="B1043" s="1457"/>
      <c r="C1043" s="1454"/>
      <c r="D1043" s="1458" t="s">
        <v>721</v>
      </c>
      <c r="E1043" s="390"/>
      <c r="F1043" s="1448"/>
      <c r="G1043" s="1449"/>
      <c r="H1043" s="1450"/>
      <c r="I1043" s="1448"/>
      <c r="J1043" s="1449"/>
      <c r="K1043" s="1450"/>
      <c r="L1043" s="1441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851" t="s">
        <v>751</v>
      </c>
      <c r="D1044" s="1852"/>
      <c r="E1044" s="274">
        <f aca="true" t="shared" si="244" ref="E1044:L1044">SUM(E1045:E1046)</f>
        <v>0</v>
      </c>
      <c r="F1044" s="275">
        <f t="shared" si="244"/>
        <v>0</v>
      </c>
      <c r="G1044" s="276">
        <f t="shared" si="244"/>
        <v>0</v>
      </c>
      <c r="H1044" s="277">
        <f>SUM(H1045:H1046)</f>
        <v>0</v>
      </c>
      <c r="I1044" s="275">
        <f t="shared" si="244"/>
        <v>0</v>
      </c>
      <c r="J1044" s="276">
        <f t="shared" si="244"/>
        <v>0</v>
      </c>
      <c r="K1044" s="277">
        <f t="shared" si="244"/>
        <v>0</v>
      </c>
      <c r="L1044" s="274">
        <f t="shared" si="244"/>
        <v>0</v>
      </c>
      <c r="M1044" s="12">
        <f>(IF($E1044&lt;&gt;0,$M$2,IF($L1044&lt;&gt;0,$M$2,"")))</f>
      </c>
      <c r="N1044" s="13"/>
    </row>
    <row r="1045" spans="1:14" ht="15.75">
      <c r="A1045" s="23"/>
      <c r="B1045" s="279"/>
      <c r="C1045" s="280">
        <v>101</v>
      </c>
      <c r="D1045" s="281" t="s">
        <v>752</v>
      </c>
      <c r="E1045" s="282">
        <f>F1045+G1045+H1045</f>
        <v>0</v>
      </c>
      <c r="F1045" s="152"/>
      <c r="G1045" s="153"/>
      <c r="H1045" s="1419"/>
      <c r="I1045" s="152"/>
      <c r="J1045" s="153"/>
      <c r="K1045" s="1419"/>
      <c r="L1045" s="282">
        <f>I1045+J1045+K1045</f>
        <v>0</v>
      </c>
      <c r="M1045" s="12">
        <f aca="true" t="shared" si="245" ref="M1045:M1112">(IF($E1045&lt;&gt;0,$M$2,IF($L1045&lt;&gt;0,$M$2,"")))</f>
      </c>
      <c r="N1045" s="13"/>
    </row>
    <row r="1046" spans="1:14" ht="15.75">
      <c r="A1046" s="10"/>
      <c r="B1046" s="279"/>
      <c r="C1046" s="286">
        <v>102</v>
      </c>
      <c r="D1046" s="287" t="s">
        <v>753</v>
      </c>
      <c r="E1046" s="288">
        <f>F1046+G1046+H1046</f>
        <v>0</v>
      </c>
      <c r="F1046" s="173"/>
      <c r="G1046" s="174"/>
      <c r="H1046" s="1422"/>
      <c r="I1046" s="173"/>
      <c r="J1046" s="174"/>
      <c r="K1046" s="1422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847" t="s">
        <v>754</v>
      </c>
      <c r="D1047" s="1848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537</v>
      </c>
      <c r="J1047" s="276">
        <f t="shared" si="246"/>
        <v>0</v>
      </c>
      <c r="K1047" s="277">
        <f t="shared" si="246"/>
        <v>0</v>
      </c>
      <c r="L1047" s="274">
        <f t="shared" si="246"/>
        <v>537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755</v>
      </c>
      <c r="E1048" s="282">
        <f>F1048+G1048+H1048</f>
        <v>0</v>
      </c>
      <c r="F1048" s="152"/>
      <c r="G1048" s="153"/>
      <c r="H1048" s="1419"/>
      <c r="I1048" s="152"/>
      <c r="J1048" s="153"/>
      <c r="K1048" s="1419"/>
      <c r="L1048" s="282">
        <f>I1048+J1048+K1048</f>
        <v>0</v>
      </c>
      <c r="M1048" s="12">
        <f t="shared" si="245"/>
      </c>
      <c r="N1048" s="13"/>
    </row>
    <row r="1049" spans="1:14" ht="15.75">
      <c r="A1049" s="10"/>
      <c r="B1049" s="293"/>
      <c r="C1049" s="294">
        <v>202</v>
      </c>
      <c r="D1049" s="295" t="s">
        <v>756</v>
      </c>
      <c r="E1049" s="296">
        <f>F1049+G1049+H1049</f>
        <v>0</v>
      </c>
      <c r="F1049" s="158"/>
      <c r="G1049" s="159"/>
      <c r="H1049" s="1421"/>
      <c r="I1049" s="158"/>
      <c r="J1049" s="159"/>
      <c r="K1049" s="1421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604</v>
      </c>
      <c r="E1050" s="296">
        <f>F1050+G1050+H1050</f>
        <v>0</v>
      </c>
      <c r="F1050" s="158"/>
      <c r="G1050" s="159"/>
      <c r="H1050" s="1421"/>
      <c r="I1050" s="158"/>
      <c r="J1050" s="159"/>
      <c r="K1050" s="1421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605</v>
      </c>
      <c r="E1051" s="296">
        <f>F1051+G1051+H1051</f>
        <v>0</v>
      </c>
      <c r="F1051" s="158"/>
      <c r="G1051" s="159"/>
      <c r="H1051" s="1421"/>
      <c r="I1051" s="158"/>
      <c r="J1051" s="159"/>
      <c r="K1051" s="1421"/>
      <c r="L1051" s="296">
        <f>I1051+J1051+K1051</f>
        <v>0</v>
      </c>
      <c r="M1051" s="12">
        <f t="shared" si="245"/>
      </c>
      <c r="N1051" s="13"/>
    </row>
    <row r="1052" spans="1:14" ht="15.75">
      <c r="A1052" s="10"/>
      <c r="B1052" s="292"/>
      <c r="C1052" s="286">
        <v>209</v>
      </c>
      <c r="D1052" s="302" t="s">
        <v>606</v>
      </c>
      <c r="E1052" s="288">
        <f>F1052+G1052+H1052</f>
        <v>0</v>
      </c>
      <c r="F1052" s="173"/>
      <c r="G1052" s="174"/>
      <c r="H1052" s="1422"/>
      <c r="I1052" s="173">
        <v>537</v>
      </c>
      <c r="J1052" s="174"/>
      <c r="K1052" s="1422"/>
      <c r="L1052" s="288">
        <f>I1052+J1052+K1052</f>
        <v>537</v>
      </c>
      <c r="M1052" s="12">
        <f t="shared" si="245"/>
        <v>1</v>
      </c>
      <c r="N1052" s="13"/>
    </row>
    <row r="1053" spans="1:14" ht="15.75">
      <c r="A1053" s="10"/>
      <c r="B1053" s="273">
        <v>500</v>
      </c>
      <c r="C1053" s="1849" t="s">
        <v>195</v>
      </c>
      <c r="D1053" s="1850"/>
      <c r="E1053" s="274">
        <f aca="true" t="shared" si="247" ref="E1053:L1053">SUM(E1054:E1060)</f>
        <v>0</v>
      </c>
      <c r="F1053" s="275">
        <f t="shared" si="247"/>
        <v>0</v>
      </c>
      <c r="G1053" s="276">
        <f t="shared" si="247"/>
        <v>0</v>
      </c>
      <c r="H1053" s="277">
        <f>SUM(H1054:H1060)</f>
        <v>0</v>
      </c>
      <c r="I1053" s="275">
        <f t="shared" si="247"/>
        <v>177</v>
      </c>
      <c r="J1053" s="276">
        <f t="shared" si="247"/>
        <v>0</v>
      </c>
      <c r="K1053" s="277">
        <f t="shared" si="247"/>
        <v>0</v>
      </c>
      <c r="L1053" s="274">
        <f t="shared" si="247"/>
        <v>177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196</v>
      </c>
      <c r="E1054" s="282">
        <f aca="true" t="shared" si="248" ref="E1054:E1061">F1054+G1054+H1054</f>
        <v>0</v>
      </c>
      <c r="F1054" s="152"/>
      <c r="G1054" s="153"/>
      <c r="H1054" s="1419"/>
      <c r="I1054" s="152">
        <v>107</v>
      </c>
      <c r="J1054" s="153"/>
      <c r="K1054" s="1419"/>
      <c r="L1054" s="282">
        <f aca="true" t="shared" si="249" ref="L1054:L1061">I1054+J1054+K1054</f>
        <v>107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918</v>
      </c>
      <c r="E1055" s="296">
        <f t="shared" si="248"/>
        <v>0</v>
      </c>
      <c r="F1055" s="158"/>
      <c r="G1055" s="159"/>
      <c r="H1055" s="1421"/>
      <c r="I1055" s="158"/>
      <c r="J1055" s="159"/>
      <c r="K1055" s="1421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879</v>
      </c>
      <c r="E1056" s="296">
        <f>F1056+G1056+H1056</f>
        <v>0</v>
      </c>
      <c r="F1056" s="490">
        <v>0</v>
      </c>
      <c r="G1056" s="491">
        <v>0</v>
      </c>
      <c r="H1056" s="160">
        <v>0</v>
      </c>
      <c r="I1056" s="490">
        <v>0</v>
      </c>
      <c r="J1056" s="491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197</v>
      </c>
      <c r="E1057" s="296">
        <f t="shared" si="248"/>
        <v>0</v>
      </c>
      <c r="F1057" s="158"/>
      <c r="G1057" s="159"/>
      <c r="H1057" s="1421"/>
      <c r="I1057" s="158">
        <v>43</v>
      </c>
      <c r="J1057" s="159"/>
      <c r="K1057" s="1421"/>
      <c r="L1057" s="296">
        <f t="shared" si="249"/>
        <v>43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198</v>
      </c>
      <c r="E1058" s="296">
        <f t="shared" si="248"/>
        <v>0</v>
      </c>
      <c r="F1058" s="158"/>
      <c r="G1058" s="159"/>
      <c r="H1058" s="1421"/>
      <c r="I1058" s="158">
        <v>27</v>
      </c>
      <c r="J1058" s="159"/>
      <c r="K1058" s="1421"/>
      <c r="L1058" s="296">
        <f t="shared" si="249"/>
        <v>27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881</v>
      </c>
      <c r="E1059" s="296">
        <f>F1059+G1059+H1059</f>
        <v>0</v>
      </c>
      <c r="F1059" s="490">
        <v>0</v>
      </c>
      <c r="G1059" s="491">
        <v>0</v>
      </c>
      <c r="H1059" s="160">
        <v>0</v>
      </c>
      <c r="I1059" s="490">
        <v>0</v>
      </c>
      <c r="J1059" s="491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199</v>
      </c>
      <c r="E1060" s="288">
        <f t="shared" si="248"/>
        <v>0</v>
      </c>
      <c r="F1060" s="173"/>
      <c r="G1060" s="174"/>
      <c r="H1060" s="1422"/>
      <c r="I1060" s="173"/>
      <c r="J1060" s="174"/>
      <c r="K1060" s="1422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845" t="s">
        <v>200</v>
      </c>
      <c r="D1061" s="1846"/>
      <c r="E1061" s="311">
        <f t="shared" si="248"/>
        <v>0</v>
      </c>
      <c r="F1061" s="1423"/>
      <c r="G1061" s="1424"/>
      <c r="H1061" s="1425"/>
      <c r="I1061" s="1423"/>
      <c r="J1061" s="1424"/>
      <c r="K1061" s="1425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847" t="s">
        <v>201</v>
      </c>
      <c r="D1062" s="1848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8018</v>
      </c>
      <c r="J1062" s="276">
        <f t="shared" si="250"/>
        <v>0</v>
      </c>
      <c r="K1062" s="277">
        <f t="shared" si="250"/>
        <v>0</v>
      </c>
      <c r="L1062" s="311">
        <f t="shared" si="250"/>
        <v>8018</v>
      </c>
      <c r="M1062" s="12">
        <f t="shared" si="245"/>
        <v>1</v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202</v>
      </c>
      <c r="E1063" s="282">
        <f aca="true" t="shared" si="251" ref="E1063:E1079">F1063+G1063+H1063</f>
        <v>0</v>
      </c>
      <c r="F1063" s="152"/>
      <c r="G1063" s="153"/>
      <c r="H1063" s="1419"/>
      <c r="I1063" s="152">
        <v>7651</v>
      </c>
      <c r="J1063" s="153"/>
      <c r="K1063" s="1419"/>
      <c r="L1063" s="282">
        <f aca="true" t="shared" si="252" ref="L1063:L1079">I1063+J1063+K1063</f>
        <v>7651</v>
      </c>
      <c r="M1063" s="12">
        <f t="shared" si="245"/>
        <v>1</v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203</v>
      </c>
      <c r="E1064" s="296">
        <f t="shared" si="251"/>
        <v>0</v>
      </c>
      <c r="F1064" s="158"/>
      <c r="G1064" s="159"/>
      <c r="H1064" s="1421"/>
      <c r="I1064" s="158"/>
      <c r="J1064" s="159"/>
      <c r="K1064" s="1421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204</v>
      </c>
      <c r="E1065" s="296">
        <f t="shared" si="251"/>
        <v>0</v>
      </c>
      <c r="F1065" s="158"/>
      <c r="G1065" s="159"/>
      <c r="H1065" s="1421"/>
      <c r="I1065" s="158"/>
      <c r="J1065" s="159"/>
      <c r="K1065" s="1421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205</v>
      </c>
      <c r="E1066" s="296">
        <f t="shared" si="251"/>
        <v>0</v>
      </c>
      <c r="F1066" s="158"/>
      <c r="G1066" s="159"/>
      <c r="H1066" s="1421"/>
      <c r="I1066" s="158"/>
      <c r="J1066" s="159"/>
      <c r="K1066" s="1421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206</v>
      </c>
      <c r="E1067" s="296">
        <f t="shared" si="251"/>
        <v>0</v>
      </c>
      <c r="F1067" s="158"/>
      <c r="G1067" s="159"/>
      <c r="H1067" s="1421"/>
      <c r="I1067" s="158"/>
      <c r="J1067" s="159"/>
      <c r="K1067" s="1421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207</v>
      </c>
      <c r="E1068" s="315">
        <f t="shared" si="251"/>
        <v>0</v>
      </c>
      <c r="F1068" s="164"/>
      <c r="G1068" s="165"/>
      <c r="H1068" s="1420"/>
      <c r="I1068" s="164">
        <v>367</v>
      </c>
      <c r="J1068" s="165"/>
      <c r="K1068" s="1420"/>
      <c r="L1068" s="315">
        <f t="shared" si="252"/>
        <v>367</v>
      </c>
      <c r="M1068" s="12">
        <f t="shared" si="245"/>
        <v>1</v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208</v>
      </c>
      <c r="E1069" s="321">
        <f t="shared" si="251"/>
        <v>0</v>
      </c>
      <c r="F1069" s="455"/>
      <c r="G1069" s="456"/>
      <c r="H1069" s="1429"/>
      <c r="I1069" s="455"/>
      <c r="J1069" s="456"/>
      <c r="K1069" s="1429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209</v>
      </c>
      <c r="E1070" s="327">
        <f t="shared" si="251"/>
        <v>0</v>
      </c>
      <c r="F1070" s="450"/>
      <c r="G1070" s="451"/>
      <c r="H1070" s="1426"/>
      <c r="I1070" s="450"/>
      <c r="J1070" s="451"/>
      <c r="K1070" s="1426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210</v>
      </c>
      <c r="E1071" s="321">
        <f t="shared" si="251"/>
        <v>0</v>
      </c>
      <c r="F1071" s="455"/>
      <c r="G1071" s="456"/>
      <c r="H1071" s="1429"/>
      <c r="I1071" s="455"/>
      <c r="J1071" s="456"/>
      <c r="K1071" s="1429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211</v>
      </c>
      <c r="E1072" s="296">
        <f t="shared" si="251"/>
        <v>0</v>
      </c>
      <c r="F1072" s="158"/>
      <c r="G1072" s="159"/>
      <c r="H1072" s="1421"/>
      <c r="I1072" s="158"/>
      <c r="J1072" s="159"/>
      <c r="K1072" s="1421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882</v>
      </c>
      <c r="E1073" s="327">
        <f t="shared" si="251"/>
        <v>0</v>
      </c>
      <c r="F1073" s="450"/>
      <c r="G1073" s="451"/>
      <c r="H1073" s="1426"/>
      <c r="I1073" s="450"/>
      <c r="J1073" s="451"/>
      <c r="K1073" s="1426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212</v>
      </c>
      <c r="E1074" s="321">
        <f t="shared" si="251"/>
        <v>0</v>
      </c>
      <c r="F1074" s="455"/>
      <c r="G1074" s="456"/>
      <c r="H1074" s="1429"/>
      <c r="I1074" s="455"/>
      <c r="J1074" s="456"/>
      <c r="K1074" s="1429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808</v>
      </c>
      <c r="E1075" s="327">
        <f t="shared" si="251"/>
        <v>0</v>
      </c>
      <c r="F1075" s="450"/>
      <c r="G1075" s="451"/>
      <c r="H1075" s="1426"/>
      <c r="I1075" s="450"/>
      <c r="J1075" s="451"/>
      <c r="K1075" s="1426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213</v>
      </c>
      <c r="E1076" s="336">
        <f t="shared" si="251"/>
        <v>0</v>
      </c>
      <c r="F1076" s="601"/>
      <c r="G1076" s="602"/>
      <c r="H1076" s="1428"/>
      <c r="I1076" s="601"/>
      <c r="J1076" s="602"/>
      <c r="K1076" s="1428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919</v>
      </c>
      <c r="E1077" s="321">
        <f t="shared" si="251"/>
        <v>0</v>
      </c>
      <c r="F1077" s="455"/>
      <c r="G1077" s="456"/>
      <c r="H1077" s="1429"/>
      <c r="I1077" s="455"/>
      <c r="J1077" s="456"/>
      <c r="K1077" s="1429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308</v>
      </c>
      <c r="E1078" s="296">
        <f t="shared" si="251"/>
        <v>0</v>
      </c>
      <c r="F1078" s="158"/>
      <c r="G1078" s="159"/>
      <c r="H1078" s="1421"/>
      <c r="I1078" s="158"/>
      <c r="J1078" s="159"/>
      <c r="K1078" s="1421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214</v>
      </c>
      <c r="E1079" s="288">
        <f t="shared" si="251"/>
        <v>0</v>
      </c>
      <c r="F1079" s="173"/>
      <c r="G1079" s="174"/>
      <c r="H1079" s="1422"/>
      <c r="I1079" s="173"/>
      <c r="J1079" s="174"/>
      <c r="K1079" s="1422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841" t="s">
        <v>275</v>
      </c>
      <c r="D1080" s="1842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920</v>
      </c>
      <c r="E1081" s="282">
        <f>F1081+G1081+H1081</f>
        <v>0</v>
      </c>
      <c r="F1081" s="152"/>
      <c r="G1081" s="153"/>
      <c r="H1081" s="1419"/>
      <c r="I1081" s="152"/>
      <c r="J1081" s="153"/>
      <c r="K1081" s="1419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921</v>
      </c>
      <c r="E1082" s="296">
        <f>F1082+G1082+H1082</f>
        <v>0</v>
      </c>
      <c r="F1082" s="158"/>
      <c r="G1082" s="159"/>
      <c r="H1082" s="1421"/>
      <c r="I1082" s="158"/>
      <c r="J1082" s="159"/>
      <c r="K1082" s="1421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922</v>
      </c>
      <c r="E1083" s="288">
        <f>F1083+G1083+H1083</f>
        <v>0</v>
      </c>
      <c r="F1083" s="173"/>
      <c r="G1083" s="174"/>
      <c r="H1083" s="1422"/>
      <c r="I1083" s="173"/>
      <c r="J1083" s="174"/>
      <c r="K1083" s="1422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841" t="s">
        <v>729</v>
      </c>
      <c r="D1084" s="1842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215</v>
      </c>
      <c r="E1085" s="282">
        <f>F1085+G1085+H1085</f>
        <v>0</v>
      </c>
      <c r="F1085" s="152"/>
      <c r="G1085" s="153"/>
      <c r="H1085" s="1419"/>
      <c r="I1085" s="152"/>
      <c r="J1085" s="153"/>
      <c r="K1085" s="1419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216</v>
      </c>
      <c r="E1086" s="296">
        <f>F1086+G1086+H1086</f>
        <v>0</v>
      </c>
      <c r="F1086" s="158"/>
      <c r="G1086" s="159"/>
      <c r="H1086" s="1421"/>
      <c r="I1086" s="158"/>
      <c r="J1086" s="159"/>
      <c r="K1086" s="1421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217</v>
      </c>
      <c r="E1087" s="296">
        <f>F1087+G1087+H1087</f>
        <v>0</v>
      </c>
      <c r="F1087" s="490">
        <v>0</v>
      </c>
      <c r="G1087" s="491">
        <v>0</v>
      </c>
      <c r="H1087" s="160">
        <v>0</v>
      </c>
      <c r="I1087" s="490">
        <v>0</v>
      </c>
      <c r="J1087" s="491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218</v>
      </c>
      <c r="E1088" s="296">
        <f>F1088+G1088+H1088</f>
        <v>0</v>
      </c>
      <c r="F1088" s="490">
        <v>0</v>
      </c>
      <c r="G1088" s="491">
        <v>0</v>
      </c>
      <c r="H1088" s="160">
        <v>0</v>
      </c>
      <c r="I1088" s="490">
        <v>0</v>
      </c>
      <c r="J1088" s="491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219</v>
      </c>
      <c r="E1089" s="288">
        <f>F1089+G1089+H1089</f>
        <v>0</v>
      </c>
      <c r="F1089" s="173"/>
      <c r="G1089" s="174"/>
      <c r="H1089" s="1422"/>
      <c r="I1089" s="173"/>
      <c r="J1089" s="174"/>
      <c r="K1089" s="1422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841" t="s">
        <v>220</v>
      </c>
      <c r="D1090" s="1842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309</v>
      </c>
      <c r="E1091" s="282">
        <f aca="true" t="shared" si="256" ref="E1091:E1096">F1091+G1091+H1091</f>
        <v>0</v>
      </c>
      <c r="F1091" s="152"/>
      <c r="G1091" s="153"/>
      <c r="H1091" s="1419"/>
      <c r="I1091" s="152"/>
      <c r="J1091" s="153"/>
      <c r="K1091" s="1419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221</v>
      </c>
      <c r="E1092" s="288">
        <f t="shared" si="256"/>
        <v>0</v>
      </c>
      <c r="F1092" s="173"/>
      <c r="G1092" s="174"/>
      <c r="H1092" s="1422"/>
      <c r="I1092" s="173"/>
      <c r="J1092" s="174"/>
      <c r="K1092" s="1422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841" t="s">
        <v>222</v>
      </c>
      <c r="D1093" s="1842"/>
      <c r="E1093" s="311">
        <f t="shared" si="256"/>
        <v>0</v>
      </c>
      <c r="F1093" s="1423"/>
      <c r="G1093" s="1424"/>
      <c r="H1093" s="1425"/>
      <c r="I1093" s="1423"/>
      <c r="J1093" s="1424"/>
      <c r="K1093" s="1425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843" t="s">
        <v>223</v>
      </c>
      <c r="D1094" s="1844"/>
      <c r="E1094" s="311">
        <f t="shared" si="256"/>
        <v>0</v>
      </c>
      <c r="F1094" s="1423"/>
      <c r="G1094" s="1424"/>
      <c r="H1094" s="1425"/>
      <c r="I1094" s="1423"/>
      <c r="J1094" s="1424"/>
      <c r="K1094" s="1425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843" t="s">
        <v>224</v>
      </c>
      <c r="D1095" s="1844"/>
      <c r="E1095" s="311">
        <f t="shared" si="256"/>
        <v>0</v>
      </c>
      <c r="F1095" s="1423"/>
      <c r="G1095" s="1424"/>
      <c r="H1095" s="1425"/>
      <c r="I1095" s="1423"/>
      <c r="J1095" s="1424"/>
      <c r="K1095" s="1425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843" t="s">
        <v>1675</v>
      </c>
      <c r="D1096" s="1844"/>
      <c r="E1096" s="311">
        <f t="shared" si="256"/>
        <v>0</v>
      </c>
      <c r="F1096" s="1423"/>
      <c r="G1096" s="1424"/>
      <c r="H1096" s="1425"/>
      <c r="I1096" s="1423"/>
      <c r="J1096" s="1424"/>
      <c r="K1096" s="1425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841" t="s">
        <v>225</v>
      </c>
      <c r="D1097" s="1842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2009</v>
      </c>
      <c r="E1098" s="282">
        <f aca="true" t="shared" si="259" ref="E1098:E1105">F1098+G1098+H1098</f>
        <v>0</v>
      </c>
      <c r="F1098" s="152"/>
      <c r="G1098" s="153"/>
      <c r="H1098" s="1419"/>
      <c r="I1098" s="152"/>
      <c r="J1098" s="153"/>
      <c r="K1098" s="1419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226</v>
      </c>
      <c r="E1099" s="282">
        <f t="shared" si="259"/>
        <v>0</v>
      </c>
      <c r="F1099" s="152"/>
      <c r="G1099" s="153"/>
      <c r="H1099" s="1419"/>
      <c r="I1099" s="152"/>
      <c r="J1099" s="153"/>
      <c r="K1099" s="1419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227</v>
      </c>
      <c r="E1100" s="327">
        <f t="shared" si="259"/>
        <v>0</v>
      </c>
      <c r="F1100" s="450"/>
      <c r="G1100" s="451"/>
      <c r="H1100" s="1426"/>
      <c r="I1100" s="450"/>
      <c r="J1100" s="451"/>
      <c r="K1100" s="1426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228</v>
      </c>
      <c r="E1101" s="352">
        <f t="shared" si="259"/>
        <v>0</v>
      </c>
      <c r="F1101" s="637"/>
      <c r="G1101" s="638"/>
      <c r="H1101" s="1427"/>
      <c r="I1101" s="637"/>
      <c r="J1101" s="638"/>
      <c r="K1101" s="1427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229</v>
      </c>
      <c r="E1102" s="336">
        <f t="shared" si="259"/>
        <v>0</v>
      </c>
      <c r="F1102" s="601"/>
      <c r="G1102" s="602"/>
      <c r="H1102" s="1428"/>
      <c r="I1102" s="601"/>
      <c r="J1102" s="602"/>
      <c r="K1102" s="1428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2010</v>
      </c>
      <c r="E1103" s="321">
        <f t="shared" si="259"/>
        <v>0</v>
      </c>
      <c r="F1103" s="455"/>
      <c r="G1103" s="456"/>
      <c r="H1103" s="1429"/>
      <c r="I1103" s="455"/>
      <c r="J1103" s="456"/>
      <c r="K1103" s="1429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230</v>
      </c>
      <c r="E1104" s="321">
        <f t="shared" si="259"/>
        <v>0</v>
      </c>
      <c r="F1104" s="455"/>
      <c r="G1104" s="456"/>
      <c r="H1104" s="1429"/>
      <c r="I1104" s="455"/>
      <c r="J1104" s="456"/>
      <c r="K1104" s="1429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231</v>
      </c>
      <c r="E1105" s="288">
        <f t="shared" si="259"/>
        <v>0</v>
      </c>
      <c r="F1105" s="173"/>
      <c r="G1105" s="174"/>
      <c r="H1105" s="1422"/>
      <c r="I1105" s="173"/>
      <c r="J1105" s="174"/>
      <c r="K1105" s="1422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232</v>
      </c>
      <c r="D1106" s="1702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233</v>
      </c>
      <c r="E1107" s="282">
        <f aca="true" t="shared" si="262" ref="E1107:E1115">F1107+G1107+H1107</f>
        <v>0</v>
      </c>
      <c r="F1107" s="488">
        <v>0</v>
      </c>
      <c r="G1107" s="489">
        <v>0</v>
      </c>
      <c r="H1107" s="154">
        <v>0</v>
      </c>
      <c r="I1107" s="488">
        <v>0</v>
      </c>
      <c r="J1107" s="489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722</v>
      </c>
      <c r="E1108" s="296">
        <f t="shared" si="262"/>
        <v>0</v>
      </c>
      <c r="F1108" s="490">
        <v>0</v>
      </c>
      <c r="G1108" s="491">
        <v>0</v>
      </c>
      <c r="H1108" s="160">
        <v>0</v>
      </c>
      <c r="I1108" s="490">
        <v>0</v>
      </c>
      <c r="J1108" s="491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234</v>
      </c>
      <c r="E1109" s="296">
        <f t="shared" si="262"/>
        <v>0</v>
      </c>
      <c r="F1109" s="490">
        <v>0</v>
      </c>
      <c r="G1109" s="491">
        <v>0</v>
      </c>
      <c r="H1109" s="160">
        <v>0</v>
      </c>
      <c r="I1109" s="490">
        <v>0</v>
      </c>
      <c r="J1109" s="491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235</v>
      </c>
      <c r="E1110" s="296">
        <f t="shared" si="262"/>
        <v>0</v>
      </c>
      <c r="F1110" s="490">
        <v>0</v>
      </c>
      <c r="G1110" s="491">
        <v>0</v>
      </c>
      <c r="H1110" s="160">
        <v>0</v>
      </c>
      <c r="I1110" s="490">
        <v>0</v>
      </c>
      <c r="J1110" s="491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236</v>
      </c>
      <c r="E1111" s="296">
        <f t="shared" si="262"/>
        <v>0</v>
      </c>
      <c r="F1111" s="490">
        <v>0</v>
      </c>
      <c r="G1111" s="491">
        <v>0</v>
      </c>
      <c r="H1111" s="160">
        <v>0</v>
      </c>
      <c r="I1111" s="490">
        <v>0</v>
      </c>
      <c r="J1111" s="491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1672</v>
      </c>
      <c r="E1112" s="288">
        <f t="shared" si="262"/>
        <v>0</v>
      </c>
      <c r="F1112" s="492">
        <v>0</v>
      </c>
      <c r="G1112" s="493">
        <v>0</v>
      </c>
      <c r="H1112" s="175">
        <v>0</v>
      </c>
      <c r="I1112" s="492">
        <v>0</v>
      </c>
      <c r="J1112" s="493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841" t="s">
        <v>237</v>
      </c>
      <c r="D1113" s="1842"/>
      <c r="E1113" s="311">
        <f t="shared" si="262"/>
        <v>0</v>
      </c>
      <c r="F1113" s="1472">
        <v>0</v>
      </c>
      <c r="G1113" s="1473">
        <v>0</v>
      </c>
      <c r="H1113" s="1474">
        <v>0</v>
      </c>
      <c r="I1113" s="1472">
        <v>0</v>
      </c>
      <c r="J1113" s="1473">
        <v>0</v>
      </c>
      <c r="K1113" s="1474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841" t="s">
        <v>238</v>
      </c>
      <c r="D1114" s="1842"/>
      <c r="E1114" s="311">
        <f t="shared" si="262"/>
        <v>0</v>
      </c>
      <c r="F1114" s="1423"/>
      <c r="G1114" s="1424"/>
      <c r="H1114" s="1425"/>
      <c r="I1114" s="1423"/>
      <c r="J1114" s="1424"/>
      <c r="K1114" s="1425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841" t="s">
        <v>239</v>
      </c>
      <c r="D1115" s="1842"/>
      <c r="E1115" s="311">
        <f t="shared" si="262"/>
        <v>0</v>
      </c>
      <c r="F1115" s="1473">
        <v>0</v>
      </c>
      <c r="G1115" s="1473">
        <v>0</v>
      </c>
      <c r="H1115" s="1473">
        <v>0</v>
      </c>
      <c r="I1115" s="1473">
        <v>0</v>
      </c>
      <c r="J1115" s="1473">
        <v>0</v>
      </c>
      <c r="K1115" s="1473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841" t="s">
        <v>240</v>
      </c>
      <c r="D1116" s="1842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241</v>
      </c>
      <c r="E1117" s="282">
        <f aca="true" t="shared" si="266" ref="E1117:E1122">F1117+G1117+H1117</f>
        <v>0</v>
      </c>
      <c r="F1117" s="152"/>
      <c r="G1117" s="153"/>
      <c r="H1117" s="1419"/>
      <c r="I1117" s="152"/>
      <c r="J1117" s="153"/>
      <c r="K1117" s="1419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242</v>
      </c>
      <c r="E1118" s="296">
        <f t="shared" si="266"/>
        <v>0</v>
      </c>
      <c r="F1118" s="158"/>
      <c r="G1118" s="159"/>
      <c r="H1118" s="1421"/>
      <c r="I1118" s="158"/>
      <c r="J1118" s="159"/>
      <c r="K1118" s="1421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243</v>
      </c>
      <c r="E1119" s="296">
        <f t="shared" si="266"/>
        <v>0</v>
      </c>
      <c r="F1119" s="158"/>
      <c r="G1119" s="159"/>
      <c r="H1119" s="1421"/>
      <c r="I1119" s="158"/>
      <c r="J1119" s="159"/>
      <c r="K1119" s="1421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244</v>
      </c>
      <c r="E1120" s="296">
        <f t="shared" si="266"/>
        <v>0</v>
      </c>
      <c r="F1120" s="158"/>
      <c r="G1120" s="159"/>
      <c r="H1120" s="1421"/>
      <c r="I1120" s="158"/>
      <c r="J1120" s="159"/>
      <c r="K1120" s="1421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245</v>
      </c>
      <c r="E1121" s="296">
        <f t="shared" si="266"/>
        <v>0</v>
      </c>
      <c r="F1121" s="158"/>
      <c r="G1121" s="159"/>
      <c r="H1121" s="1421"/>
      <c r="I1121" s="158"/>
      <c r="J1121" s="159"/>
      <c r="K1121" s="1421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246</v>
      </c>
      <c r="E1122" s="288">
        <f t="shared" si="266"/>
        <v>0</v>
      </c>
      <c r="F1122" s="173"/>
      <c r="G1122" s="174"/>
      <c r="H1122" s="1422"/>
      <c r="I1122" s="173"/>
      <c r="J1122" s="174"/>
      <c r="K1122" s="1422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841" t="s">
        <v>1676</v>
      </c>
      <c r="D1123" s="1842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247</v>
      </c>
      <c r="E1124" s="282">
        <f aca="true" t="shared" si="269" ref="E1124:E1129">F1124+G1124+H1124</f>
        <v>0</v>
      </c>
      <c r="F1124" s="152"/>
      <c r="G1124" s="153"/>
      <c r="H1124" s="1419"/>
      <c r="I1124" s="152"/>
      <c r="J1124" s="153"/>
      <c r="K1124" s="1419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248</v>
      </c>
      <c r="E1125" s="296">
        <f t="shared" si="269"/>
        <v>0</v>
      </c>
      <c r="F1125" s="158"/>
      <c r="G1125" s="159"/>
      <c r="H1125" s="1421"/>
      <c r="I1125" s="158"/>
      <c r="J1125" s="159"/>
      <c r="K1125" s="1421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249</v>
      </c>
      <c r="E1126" s="288">
        <f t="shared" si="269"/>
        <v>0</v>
      </c>
      <c r="F1126" s="173"/>
      <c r="G1126" s="174"/>
      <c r="H1126" s="1422"/>
      <c r="I1126" s="173"/>
      <c r="J1126" s="174"/>
      <c r="K1126" s="1422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841" t="s">
        <v>1673</v>
      </c>
      <c r="D1127" s="1842"/>
      <c r="E1127" s="311">
        <f t="shared" si="269"/>
        <v>0</v>
      </c>
      <c r="F1127" s="1423"/>
      <c r="G1127" s="1424"/>
      <c r="H1127" s="1425"/>
      <c r="I1127" s="1423"/>
      <c r="J1127" s="1424"/>
      <c r="K1127" s="1425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841" t="s">
        <v>1674</v>
      </c>
      <c r="D1128" s="1842"/>
      <c r="E1128" s="311">
        <f t="shared" si="269"/>
        <v>0</v>
      </c>
      <c r="F1128" s="1423"/>
      <c r="G1128" s="1424"/>
      <c r="H1128" s="1425"/>
      <c r="I1128" s="1423"/>
      <c r="J1128" s="1424"/>
      <c r="K1128" s="1425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843" t="s">
        <v>250</v>
      </c>
      <c r="D1129" s="1844"/>
      <c r="E1129" s="311">
        <f t="shared" si="269"/>
        <v>0</v>
      </c>
      <c r="F1129" s="1423"/>
      <c r="G1129" s="1424"/>
      <c r="H1129" s="1425"/>
      <c r="I1129" s="1423"/>
      <c r="J1129" s="1424"/>
      <c r="K1129" s="1425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841" t="s">
        <v>276</v>
      </c>
      <c r="D1130" s="1842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277</v>
      </c>
      <c r="E1131" s="282">
        <f>F1131+G1131+H1131</f>
        <v>0</v>
      </c>
      <c r="F1131" s="152"/>
      <c r="G1131" s="153"/>
      <c r="H1131" s="1419"/>
      <c r="I1131" s="152"/>
      <c r="J1131" s="153"/>
      <c r="K1131" s="1419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278</v>
      </c>
      <c r="E1132" s="288">
        <f>F1132+G1132+H1132</f>
        <v>0</v>
      </c>
      <c r="F1132" s="173"/>
      <c r="G1132" s="174"/>
      <c r="H1132" s="1422"/>
      <c r="I1132" s="173"/>
      <c r="J1132" s="174"/>
      <c r="K1132" s="1422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839" t="s">
        <v>251</v>
      </c>
      <c r="D1133" s="1840"/>
      <c r="E1133" s="311">
        <f>F1133+G1133+H1133</f>
        <v>0</v>
      </c>
      <c r="F1133" s="1423"/>
      <c r="G1133" s="1424"/>
      <c r="H1133" s="1425"/>
      <c r="I1133" s="1423"/>
      <c r="J1133" s="1424"/>
      <c r="K1133" s="1425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839" t="s">
        <v>252</v>
      </c>
      <c r="D1134" s="1840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253</v>
      </c>
      <c r="E1135" s="282">
        <f aca="true" t="shared" si="273" ref="E1135:E1141">F1135+G1135+H1135</f>
        <v>0</v>
      </c>
      <c r="F1135" s="152"/>
      <c r="G1135" s="153"/>
      <c r="H1135" s="1419"/>
      <c r="I1135" s="152"/>
      <c r="J1135" s="153"/>
      <c r="K1135" s="1419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254</v>
      </c>
      <c r="E1136" s="296">
        <f t="shared" si="273"/>
        <v>0</v>
      </c>
      <c r="F1136" s="158"/>
      <c r="G1136" s="159"/>
      <c r="H1136" s="1421"/>
      <c r="I1136" s="158"/>
      <c r="J1136" s="159"/>
      <c r="K1136" s="1421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627</v>
      </c>
      <c r="E1137" s="296">
        <f t="shared" si="273"/>
        <v>0</v>
      </c>
      <c r="F1137" s="158"/>
      <c r="G1137" s="159"/>
      <c r="H1137" s="1421"/>
      <c r="I1137" s="158"/>
      <c r="J1137" s="159"/>
      <c r="K1137" s="1421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628</v>
      </c>
      <c r="E1138" s="296">
        <f t="shared" si="273"/>
        <v>0</v>
      </c>
      <c r="F1138" s="158"/>
      <c r="G1138" s="159"/>
      <c r="H1138" s="1421"/>
      <c r="I1138" s="158"/>
      <c r="J1138" s="159"/>
      <c r="K1138" s="1421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629</v>
      </c>
      <c r="E1139" s="296">
        <f t="shared" si="273"/>
        <v>0</v>
      </c>
      <c r="F1139" s="158"/>
      <c r="G1139" s="159"/>
      <c r="H1139" s="1421"/>
      <c r="I1139" s="158"/>
      <c r="J1139" s="159"/>
      <c r="K1139" s="1421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630</v>
      </c>
      <c r="E1140" s="296">
        <f t="shared" si="273"/>
        <v>0</v>
      </c>
      <c r="F1140" s="158"/>
      <c r="G1140" s="159"/>
      <c r="H1140" s="1421"/>
      <c r="I1140" s="158"/>
      <c r="J1140" s="159"/>
      <c r="K1140" s="1421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631</v>
      </c>
      <c r="E1141" s="288">
        <f t="shared" si="273"/>
        <v>0</v>
      </c>
      <c r="F1141" s="173"/>
      <c r="G1141" s="174"/>
      <c r="H1141" s="1422"/>
      <c r="I1141" s="173"/>
      <c r="J1141" s="174"/>
      <c r="K1141" s="1422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839" t="s">
        <v>632</v>
      </c>
      <c r="D1142" s="1840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310</v>
      </c>
      <c r="E1143" s="282">
        <f>F1143+G1143+H1143</f>
        <v>0</v>
      </c>
      <c r="F1143" s="152"/>
      <c r="G1143" s="153"/>
      <c r="H1143" s="1419"/>
      <c r="I1143" s="152"/>
      <c r="J1143" s="153"/>
      <c r="K1143" s="1419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633</v>
      </c>
      <c r="E1144" s="288">
        <f>F1144+G1144+H1144</f>
        <v>0</v>
      </c>
      <c r="F1144" s="173"/>
      <c r="G1144" s="174"/>
      <c r="H1144" s="1422"/>
      <c r="I1144" s="173"/>
      <c r="J1144" s="174"/>
      <c r="K1144" s="1422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839" t="s">
        <v>692</v>
      </c>
      <c r="D1145" s="1840"/>
      <c r="E1145" s="311">
        <f>F1145+G1145+H1145</f>
        <v>0</v>
      </c>
      <c r="F1145" s="1423"/>
      <c r="G1145" s="1424"/>
      <c r="H1145" s="1425"/>
      <c r="I1145" s="1423"/>
      <c r="J1145" s="1424"/>
      <c r="K1145" s="1425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841" t="s">
        <v>693</v>
      </c>
      <c r="D1146" s="1842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694</v>
      </c>
      <c r="E1147" s="282">
        <f>F1147+G1147+H1147</f>
        <v>0</v>
      </c>
      <c r="F1147" s="152"/>
      <c r="G1147" s="153"/>
      <c r="H1147" s="1419"/>
      <c r="I1147" s="152"/>
      <c r="J1147" s="153"/>
      <c r="K1147" s="1419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695</v>
      </c>
      <c r="E1148" s="296">
        <f>F1148+G1148+H1148</f>
        <v>0</v>
      </c>
      <c r="F1148" s="158"/>
      <c r="G1148" s="159"/>
      <c r="H1148" s="1421"/>
      <c r="I1148" s="158"/>
      <c r="J1148" s="159"/>
      <c r="K1148" s="1421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696</v>
      </c>
      <c r="E1149" s="296">
        <f>F1149+G1149+H1149</f>
        <v>0</v>
      </c>
      <c r="F1149" s="158"/>
      <c r="G1149" s="159"/>
      <c r="H1149" s="1421"/>
      <c r="I1149" s="158"/>
      <c r="J1149" s="159"/>
      <c r="K1149" s="1421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697</v>
      </c>
      <c r="E1150" s="288">
        <f>F1150+G1150+H1150</f>
        <v>0</v>
      </c>
      <c r="F1150" s="173"/>
      <c r="G1150" s="174"/>
      <c r="H1150" s="1422"/>
      <c r="I1150" s="173"/>
      <c r="J1150" s="174"/>
      <c r="K1150" s="1422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834" t="s">
        <v>923</v>
      </c>
      <c r="D1151" s="1835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698</v>
      </c>
      <c r="E1152" s="282">
        <f>F1152+G1152+H1152</f>
        <v>0</v>
      </c>
      <c r="F1152" s="1473">
        <v>0</v>
      </c>
      <c r="G1152" s="1473">
        <v>0</v>
      </c>
      <c r="H1152" s="1473">
        <v>0</v>
      </c>
      <c r="I1152" s="1473">
        <v>0</v>
      </c>
      <c r="J1152" s="1473">
        <v>0</v>
      </c>
      <c r="K1152" s="1473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699</v>
      </c>
      <c r="E1153" s="315">
        <f>F1153+G1153+H1153</f>
        <v>0</v>
      </c>
      <c r="F1153" s="1473">
        <v>0</v>
      </c>
      <c r="G1153" s="1473">
        <v>0</v>
      </c>
      <c r="H1153" s="1473">
        <v>0</v>
      </c>
      <c r="I1153" s="1473">
        <v>0</v>
      </c>
      <c r="J1153" s="1473">
        <v>0</v>
      </c>
      <c r="K1153" s="1473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700</v>
      </c>
      <c r="E1154" s="378">
        <f>F1154+G1154+H1154</f>
        <v>0</v>
      </c>
      <c r="F1154" s="1473">
        <v>0</v>
      </c>
      <c r="G1154" s="1473">
        <v>0</v>
      </c>
      <c r="H1154" s="1473">
        <v>0</v>
      </c>
      <c r="I1154" s="1473">
        <v>0</v>
      </c>
      <c r="J1154" s="1473">
        <v>0</v>
      </c>
      <c r="K1154" s="1473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3"/>
      <c r="C1155" s="1836" t="s">
        <v>701</v>
      </c>
      <c r="D1155" s="1837"/>
      <c r="E1155" s="1439"/>
      <c r="F1155" s="1439"/>
      <c r="G1155" s="1439"/>
      <c r="H1155" s="1439"/>
      <c r="I1155" s="1439"/>
      <c r="J1155" s="1439"/>
      <c r="K1155" s="1439"/>
      <c r="L1155" s="1440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836" t="s">
        <v>701</v>
      </c>
      <c r="D1156" s="1837"/>
      <c r="E1156" s="383">
        <f>F1156+G1156+H1156</f>
        <v>0</v>
      </c>
      <c r="F1156" s="1430"/>
      <c r="G1156" s="1431"/>
      <c r="H1156" s="1432"/>
      <c r="I1156" s="1462">
        <v>0</v>
      </c>
      <c r="J1156" s="1463">
        <v>0</v>
      </c>
      <c r="K1156" s="1464">
        <v>0</v>
      </c>
      <c r="L1156" s="383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434"/>
      <c r="C1157" s="1435"/>
      <c r="D1157" s="1436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437"/>
      <c r="C1158" s="111"/>
      <c r="D1158" s="1438"/>
      <c r="E1158" s="219"/>
      <c r="F1158" s="219"/>
      <c r="G1158" s="219"/>
      <c r="H1158" s="219"/>
      <c r="I1158" s="219"/>
      <c r="J1158" s="219"/>
      <c r="K1158" s="219"/>
      <c r="L1158" s="390"/>
      <c r="M1158" s="12">
        <f t="shared" si="264"/>
      </c>
      <c r="N1158" s="13"/>
    </row>
    <row r="1159" spans="1:14" ht="15.75">
      <c r="A1159" s="23">
        <v>745</v>
      </c>
      <c r="B1159" s="1437"/>
      <c r="C1159" s="111"/>
      <c r="D1159" s="1438"/>
      <c r="E1159" s="219"/>
      <c r="F1159" s="219"/>
      <c r="G1159" s="219"/>
      <c r="H1159" s="219"/>
      <c r="I1159" s="219"/>
      <c r="J1159" s="219"/>
      <c r="K1159" s="219"/>
      <c r="L1159" s="390"/>
      <c r="M1159" s="12">
        <f t="shared" si="264"/>
      </c>
      <c r="N1159" s="13"/>
    </row>
    <row r="1160" spans="1:14" ht="16.5" thickBot="1">
      <c r="A1160" s="22">
        <v>750</v>
      </c>
      <c r="B1160" s="1465"/>
      <c r="C1160" s="394" t="s">
        <v>748</v>
      </c>
      <c r="D1160" s="1433">
        <f>+B1160</f>
        <v>0</v>
      </c>
      <c r="E1160" s="396">
        <f aca="true" t="shared" si="278" ref="E1160:L1160">SUM(E1044,E1047,E1053,E1061,E1062,E1080,E1084,E1090,E1093,E1094,E1095,E1096,E1097,E1106,E1113,E1114,E1115,E1116,E1123,E1127,E1128,E1129,E1130,E1133,E1134,E1142,E1145,E1146,E1151)+E1156</f>
        <v>0</v>
      </c>
      <c r="F1160" s="397">
        <f t="shared" si="278"/>
        <v>0</v>
      </c>
      <c r="G1160" s="398">
        <f t="shared" si="278"/>
        <v>0</v>
      </c>
      <c r="H1160" s="399">
        <f>SUM(H1044,H1047,H1053,H1061,H1062,H1080,H1084,H1090,H1093,H1094,H1095,H1096,H1097,H1106,H1113,H1114,H1115,H1116,H1123,H1127,H1128,H1129,H1130,H1133,H1134,H1142,H1145,H1146,H1151)+H1156</f>
        <v>0</v>
      </c>
      <c r="I1160" s="397">
        <f t="shared" si="278"/>
        <v>8732</v>
      </c>
      <c r="J1160" s="398">
        <f t="shared" si="278"/>
        <v>0</v>
      </c>
      <c r="K1160" s="399">
        <f t="shared" si="278"/>
        <v>0</v>
      </c>
      <c r="L1160" s="396">
        <f t="shared" si="278"/>
        <v>8732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120</v>
      </c>
      <c r="C1161" s="1"/>
      <c r="L1161" s="6"/>
      <c r="M1161" s="7">
        <f>(IF($E1160&lt;&gt;0,$M$2,IF($L1160&lt;&gt;0,$M$2,"")))</f>
        <v>1</v>
      </c>
    </row>
    <row r="1162" spans="1:13" ht="15.75">
      <c r="A1162" s="23">
        <v>760</v>
      </c>
      <c r="B1162" s="1368"/>
      <c r="C1162" s="1368"/>
      <c r="D1162" s="1369"/>
      <c r="E1162" s="1368"/>
      <c r="F1162" s="1368"/>
      <c r="G1162" s="1368"/>
      <c r="H1162" s="1368"/>
      <c r="I1162" s="1368"/>
      <c r="J1162" s="1368"/>
      <c r="K1162" s="1368"/>
      <c r="L1162" s="1370"/>
      <c r="M1162" s="7">
        <f>(IF($E1160&lt;&gt;0,$M$2,IF($L1160&lt;&gt;0,$M$2,"")))</f>
        <v>1</v>
      </c>
    </row>
    <row r="1163" spans="1:14" ht="18.75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4" ht="18.75">
      <c r="A1164" s="22">
        <v>775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77"/>
      <c r="M1164" s="74">
        <f>(IF(E1159&lt;&gt;0,$G$2,IF(L1159&lt;&gt;0,$G$2,"")))</f>
      </c>
      <c r="N1164" s="65"/>
    </row>
    <row r="1165" ht="15.75">
      <c r="A1165" s="23">
        <v>780</v>
      </c>
    </row>
    <row r="1166" ht="15.75">
      <c r="A1166" s="23">
        <v>785</v>
      </c>
    </row>
    <row r="1167" ht="15.75">
      <c r="A1167" s="23">
        <v>790</v>
      </c>
    </row>
    <row r="1168" ht="15.75">
      <c r="A1168" s="23">
        <v>795</v>
      </c>
    </row>
    <row r="1169" ht="15.75">
      <c r="A1169" s="22">
        <v>805</v>
      </c>
    </row>
    <row r="1170" ht="15.75">
      <c r="A1170" s="23">
        <v>810</v>
      </c>
    </row>
    <row r="1171" ht="15.75">
      <c r="A1171" s="23">
        <v>815</v>
      </c>
    </row>
    <row r="1172" ht="15.75">
      <c r="A1172" s="28">
        <v>525</v>
      </c>
    </row>
    <row r="1173" ht="15.75">
      <c r="A1173" s="22">
        <v>820</v>
      </c>
    </row>
    <row r="1174" ht="15.75">
      <c r="A1174" s="23">
        <v>821</v>
      </c>
    </row>
    <row r="1175" ht="15.75">
      <c r="A1175" s="23">
        <v>822</v>
      </c>
    </row>
    <row r="1176" ht="15.75">
      <c r="A1176" s="23">
        <v>823</v>
      </c>
    </row>
    <row r="1177" ht="15.75">
      <c r="A1177" s="23">
        <v>825</v>
      </c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3"/>
    </row>
    <row r="1187" ht="15.75">
      <c r="A1187" s="23"/>
    </row>
    <row r="1188" ht="15.75">
      <c r="A1188" s="23"/>
    </row>
    <row r="1189" ht="15.75">
      <c r="A1189" s="23"/>
    </row>
    <row r="1190" ht="15.75">
      <c r="A1190" s="23"/>
    </row>
    <row r="1191" ht="15.75">
      <c r="A1191" s="23"/>
    </row>
    <row r="1192" ht="15.75">
      <c r="A1192" s="25"/>
    </row>
    <row r="1193" ht="15.75">
      <c r="A1193" s="25">
        <v>905</v>
      </c>
    </row>
    <row r="1194" ht="15.75">
      <c r="A1194" s="25">
        <v>906</v>
      </c>
    </row>
    <row r="1195" ht="15.75">
      <c r="A1195" s="25"/>
    </row>
  </sheetData>
  <sheetProtection password="81B0" sheet="1" objects="1" scenarios="1"/>
  <mergeCells count="247">
    <mergeCell ref="C1155:D1155"/>
    <mergeCell ref="C1156:D1156"/>
    <mergeCell ref="C1133:D1133"/>
    <mergeCell ref="C1134:D1134"/>
    <mergeCell ref="C1142:D1142"/>
    <mergeCell ref="C1145:D1145"/>
    <mergeCell ref="C1146:D1146"/>
    <mergeCell ref="C1151:D1151"/>
    <mergeCell ref="C1116:D1116"/>
    <mergeCell ref="C1123:D1123"/>
    <mergeCell ref="C1127:D1127"/>
    <mergeCell ref="C1128:D1128"/>
    <mergeCell ref="C1129:D1129"/>
    <mergeCell ref="C1130:D1130"/>
    <mergeCell ref="C1095:D1095"/>
    <mergeCell ref="C1096:D1096"/>
    <mergeCell ref="C1097:D1097"/>
    <mergeCell ref="C1113:D1113"/>
    <mergeCell ref="C1114:D1114"/>
    <mergeCell ref="C1115:D1115"/>
    <mergeCell ref="C1062:D1062"/>
    <mergeCell ref="C1080:D1080"/>
    <mergeCell ref="C1084:D1084"/>
    <mergeCell ref="C1090:D1090"/>
    <mergeCell ref="C1093:D1093"/>
    <mergeCell ref="C1094:D1094"/>
    <mergeCell ref="E1037:H1037"/>
    <mergeCell ref="I1037:L1037"/>
    <mergeCell ref="C1044:D1044"/>
    <mergeCell ref="C1047:D1047"/>
    <mergeCell ref="C1053:D1053"/>
    <mergeCell ref="C1061:D1061"/>
    <mergeCell ref="C1013:D1013"/>
    <mergeCell ref="C1017:D1017"/>
    <mergeCell ref="C1018:D1018"/>
    <mergeCell ref="B1028:D1028"/>
    <mergeCell ref="B1030:D1030"/>
    <mergeCell ref="B1033:D1033"/>
    <mergeCell ref="C992:D992"/>
    <mergeCell ref="C995:D995"/>
    <mergeCell ref="C996:D996"/>
    <mergeCell ref="C1004:D1004"/>
    <mergeCell ref="C1007:D1007"/>
    <mergeCell ref="C1008:D1008"/>
    <mergeCell ref="C977:D977"/>
    <mergeCell ref="C978:D978"/>
    <mergeCell ref="C985:D985"/>
    <mergeCell ref="C989:D989"/>
    <mergeCell ref="C990:D990"/>
    <mergeCell ref="C991:D991"/>
    <mergeCell ref="C956:D956"/>
    <mergeCell ref="C957:D957"/>
    <mergeCell ref="C958:D958"/>
    <mergeCell ref="C959:D959"/>
    <mergeCell ref="C975:D975"/>
    <mergeCell ref="C976:D976"/>
    <mergeCell ref="C923:D923"/>
    <mergeCell ref="C924:D924"/>
    <mergeCell ref="C942:D942"/>
    <mergeCell ref="C946:D946"/>
    <mergeCell ref="C952:D952"/>
    <mergeCell ref="C955:D955"/>
    <mergeCell ref="B895:D895"/>
    <mergeCell ref="E899:H899"/>
    <mergeCell ref="I899:L899"/>
    <mergeCell ref="C906:D906"/>
    <mergeCell ref="C909:D909"/>
    <mergeCell ref="C915:D915"/>
    <mergeCell ref="C870:D870"/>
    <mergeCell ref="C875:D875"/>
    <mergeCell ref="C879:D879"/>
    <mergeCell ref="C880:D880"/>
    <mergeCell ref="B890:D890"/>
    <mergeCell ref="B892:D892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55" dxfId="190" operator="notEqual" stopIfTrue="1">
      <formula>0</formula>
    </cfRule>
  </conditionalFormatting>
  <conditionalFormatting sqref="D600">
    <cfRule type="cellIs" priority="154" dxfId="190" operator="notEqual" stopIfTrue="1">
      <formula>0</formula>
    </cfRule>
  </conditionalFormatting>
  <conditionalFormatting sqref="E15">
    <cfRule type="cellIs" priority="148" dxfId="196" operator="equal" stopIfTrue="1">
      <formula>98</formula>
    </cfRule>
    <cfRule type="cellIs" priority="150" dxfId="197" operator="equal" stopIfTrue="1">
      <formula>96</formula>
    </cfRule>
    <cfRule type="cellIs" priority="151" dxfId="198" operator="equal" stopIfTrue="1">
      <formula>42</formula>
    </cfRule>
    <cfRule type="cellIs" priority="152" dxfId="199" operator="equal" stopIfTrue="1">
      <formula>97</formula>
    </cfRule>
    <cfRule type="cellIs" priority="153" dxfId="200" operator="equal" stopIfTrue="1">
      <formula>33</formula>
    </cfRule>
  </conditionalFormatting>
  <conditionalFormatting sqref="F15">
    <cfRule type="cellIs" priority="144" dxfId="200" operator="equal" stopIfTrue="1">
      <formula>"ЧУЖДИ СРЕДСТВА"</formula>
    </cfRule>
    <cfRule type="cellIs" priority="145" dxfId="199" operator="equal" stopIfTrue="1">
      <formula>"СЕС - ДМП"</formula>
    </cfRule>
    <cfRule type="cellIs" priority="146" dxfId="198" operator="equal" stopIfTrue="1">
      <formula>"СЕС - РА"</formula>
    </cfRule>
    <cfRule type="cellIs" priority="147" dxfId="197" operator="equal" stopIfTrue="1">
      <formula>"СЕС - ДЕС"</formula>
    </cfRule>
    <cfRule type="cellIs" priority="149" dxfId="196" operator="equal" stopIfTrue="1">
      <formula>"СЕС - КСФ"</formula>
    </cfRule>
  </conditionalFormatting>
  <conditionalFormatting sqref="F180">
    <cfRule type="cellIs" priority="132" dxfId="206" operator="equal" stopIfTrue="1">
      <formula>0</formula>
    </cfRule>
  </conditionalFormatting>
  <conditionalFormatting sqref="E182">
    <cfRule type="cellIs" priority="127" dxfId="196" operator="equal" stopIfTrue="1">
      <formula>98</formula>
    </cfRule>
    <cfRule type="cellIs" priority="128" dxfId="197" operator="equal" stopIfTrue="1">
      <formula>96</formula>
    </cfRule>
    <cfRule type="cellIs" priority="129" dxfId="198" operator="equal" stopIfTrue="1">
      <formula>42</formula>
    </cfRule>
    <cfRule type="cellIs" priority="130" dxfId="199" operator="equal" stopIfTrue="1">
      <formula>97</formula>
    </cfRule>
    <cfRule type="cellIs" priority="131" dxfId="200" operator="equal" stopIfTrue="1">
      <formula>33</formula>
    </cfRule>
  </conditionalFormatting>
  <conditionalFormatting sqref="F182">
    <cfRule type="cellIs" priority="122" dxfId="200" operator="equal" stopIfTrue="1">
      <formula>"ЧУЖДИ СРЕДСТВА"</formula>
    </cfRule>
    <cfRule type="cellIs" priority="123" dxfId="199" operator="equal" stopIfTrue="1">
      <formula>"СЕС - ДМП"</formula>
    </cfRule>
    <cfRule type="cellIs" priority="124" dxfId="198" operator="equal" stopIfTrue="1">
      <formula>"СЕС - РА"</formula>
    </cfRule>
    <cfRule type="cellIs" priority="125" dxfId="197" operator="equal" stopIfTrue="1">
      <formula>"СЕС - ДЕС"</formula>
    </cfRule>
    <cfRule type="cellIs" priority="126" dxfId="196" operator="equal" stopIfTrue="1">
      <formula>"СЕС - КСФ"</formula>
    </cfRule>
  </conditionalFormatting>
  <conditionalFormatting sqref="F355">
    <cfRule type="cellIs" priority="121" dxfId="206" operator="equal" stopIfTrue="1">
      <formula>0</formula>
    </cfRule>
  </conditionalFormatting>
  <conditionalFormatting sqref="E357">
    <cfRule type="cellIs" priority="116" dxfId="196" operator="equal" stopIfTrue="1">
      <formula>98</formula>
    </cfRule>
    <cfRule type="cellIs" priority="117" dxfId="197" operator="equal" stopIfTrue="1">
      <formula>96</formula>
    </cfRule>
    <cfRule type="cellIs" priority="118" dxfId="198" operator="equal" stopIfTrue="1">
      <formula>42</formula>
    </cfRule>
    <cfRule type="cellIs" priority="119" dxfId="199" operator="equal" stopIfTrue="1">
      <formula>97</formula>
    </cfRule>
    <cfRule type="cellIs" priority="120" dxfId="200" operator="equal" stopIfTrue="1">
      <formula>33</formula>
    </cfRule>
  </conditionalFormatting>
  <conditionalFormatting sqref="F357">
    <cfRule type="cellIs" priority="111" dxfId="200" operator="equal" stopIfTrue="1">
      <formula>"ЧУЖДИ СРЕДСТВА"</formula>
    </cfRule>
    <cfRule type="cellIs" priority="112" dxfId="199" operator="equal" stopIfTrue="1">
      <formula>"СЕС - ДМП"</formula>
    </cfRule>
    <cfRule type="cellIs" priority="113" dxfId="198" operator="equal" stopIfTrue="1">
      <formula>"СЕС - РА"</formula>
    </cfRule>
    <cfRule type="cellIs" priority="114" dxfId="197" operator="equal" stopIfTrue="1">
      <formula>"СЕС - ДЕС"</formula>
    </cfRule>
    <cfRule type="cellIs" priority="115" dxfId="196" operator="equal" stopIfTrue="1">
      <formula>"СЕС - КСФ"</formula>
    </cfRule>
  </conditionalFormatting>
  <conditionalFormatting sqref="F440">
    <cfRule type="cellIs" priority="110" dxfId="206" operator="equal" stopIfTrue="1">
      <formula>0</formula>
    </cfRule>
  </conditionalFormatting>
  <conditionalFormatting sqref="E442">
    <cfRule type="cellIs" priority="105" dxfId="196" operator="equal" stopIfTrue="1">
      <formula>98</formula>
    </cfRule>
    <cfRule type="cellIs" priority="106" dxfId="197" operator="equal" stopIfTrue="1">
      <formula>96</formula>
    </cfRule>
    <cfRule type="cellIs" priority="107" dxfId="198" operator="equal" stopIfTrue="1">
      <formula>42</formula>
    </cfRule>
    <cfRule type="cellIs" priority="108" dxfId="199" operator="equal" stopIfTrue="1">
      <formula>97</formula>
    </cfRule>
    <cfRule type="cellIs" priority="109" dxfId="200" operator="equal" stopIfTrue="1">
      <formula>33</formula>
    </cfRule>
  </conditionalFormatting>
  <conditionalFormatting sqref="F442">
    <cfRule type="cellIs" priority="100" dxfId="200" operator="equal" stopIfTrue="1">
      <formula>"ЧУЖДИ СРЕДСТВА"</formula>
    </cfRule>
    <cfRule type="cellIs" priority="101" dxfId="199" operator="equal" stopIfTrue="1">
      <formula>"СЕС - ДМП"</formula>
    </cfRule>
    <cfRule type="cellIs" priority="102" dxfId="198" operator="equal" stopIfTrue="1">
      <formula>"СЕС - РА"</formula>
    </cfRule>
    <cfRule type="cellIs" priority="103" dxfId="197" operator="equal" stopIfTrue="1">
      <formula>"СЕС - ДЕС"</formula>
    </cfRule>
    <cfRule type="cellIs" priority="104" dxfId="196" operator="equal" stopIfTrue="1">
      <formula>"СЕС - КСФ"</formula>
    </cfRule>
  </conditionalFormatting>
  <conditionalFormatting sqref="E449">
    <cfRule type="cellIs" priority="99" dxfId="207" operator="notEqual" stopIfTrue="1">
      <formula>0</formula>
    </cfRule>
  </conditionalFormatting>
  <conditionalFormatting sqref="F449">
    <cfRule type="cellIs" priority="98" dxfId="207" operator="notEqual" stopIfTrue="1">
      <formula>0</formula>
    </cfRule>
  </conditionalFormatting>
  <conditionalFormatting sqref="G449">
    <cfRule type="cellIs" priority="97" dxfId="207" operator="notEqual" stopIfTrue="1">
      <formula>0</formula>
    </cfRule>
  </conditionalFormatting>
  <conditionalFormatting sqref="H449">
    <cfRule type="cellIs" priority="96" dxfId="207" operator="notEqual" stopIfTrue="1">
      <formula>0</formula>
    </cfRule>
  </conditionalFormatting>
  <conditionalFormatting sqref="I449">
    <cfRule type="cellIs" priority="95" dxfId="207" operator="notEqual" stopIfTrue="1">
      <formula>0</formula>
    </cfRule>
  </conditionalFormatting>
  <conditionalFormatting sqref="J449">
    <cfRule type="cellIs" priority="94" dxfId="207" operator="notEqual" stopIfTrue="1">
      <formula>0</formula>
    </cfRule>
  </conditionalFormatting>
  <conditionalFormatting sqref="K449">
    <cfRule type="cellIs" priority="93" dxfId="207" operator="notEqual" stopIfTrue="1">
      <formula>0</formula>
    </cfRule>
  </conditionalFormatting>
  <conditionalFormatting sqref="L449">
    <cfRule type="cellIs" priority="92" dxfId="207" operator="notEqual" stopIfTrue="1">
      <formula>0</formula>
    </cfRule>
  </conditionalFormatting>
  <conditionalFormatting sqref="E600">
    <cfRule type="cellIs" priority="91" dxfId="207" operator="notEqual" stopIfTrue="1">
      <formula>0</formula>
    </cfRule>
  </conditionalFormatting>
  <conditionalFormatting sqref="F600:G600">
    <cfRule type="cellIs" priority="90" dxfId="207" operator="notEqual" stopIfTrue="1">
      <formula>0</formula>
    </cfRule>
  </conditionalFormatting>
  <conditionalFormatting sqref="H600">
    <cfRule type="cellIs" priority="89" dxfId="207" operator="notEqual" stopIfTrue="1">
      <formula>0</formula>
    </cfRule>
  </conditionalFormatting>
  <conditionalFormatting sqref="I600">
    <cfRule type="cellIs" priority="88" dxfId="207" operator="notEqual" stopIfTrue="1">
      <formula>0</formula>
    </cfRule>
  </conditionalFormatting>
  <conditionalFormatting sqref="J600:K600">
    <cfRule type="cellIs" priority="87" dxfId="207" operator="notEqual" stopIfTrue="1">
      <formula>0</formula>
    </cfRule>
  </conditionalFormatting>
  <conditionalFormatting sqref="L600">
    <cfRule type="cellIs" priority="86" dxfId="207" operator="notEqual" stopIfTrue="1">
      <formula>0</formula>
    </cfRule>
  </conditionalFormatting>
  <conditionalFormatting sqref="F456">
    <cfRule type="cellIs" priority="84" dxfId="206" operator="equal" stopIfTrue="1">
      <formula>0</formula>
    </cfRule>
  </conditionalFormatting>
  <conditionalFormatting sqref="E458">
    <cfRule type="cellIs" priority="79" dxfId="196" operator="equal" stopIfTrue="1">
      <formula>98</formula>
    </cfRule>
    <cfRule type="cellIs" priority="80" dxfId="197" operator="equal" stopIfTrue="1">
      <formula>96</formula>
    </cfRule>
    <cfRule type="cellIs" priority="81" dxfId="198" operator="equal" stopIfTrue="1">
      <formula>42</formula>
    </cfRule>
    <cfRule type="cellIs" priority="82" dxfId="199" operator="equal" stopIfTrue="1">
      <formula>97</formula>
    </cfRule>
    <cfRule type="cellIs" priority="83" dxfId="200" operator="equal" stopIfTrue="1">
      <formula>33</formula>
    </cfRule>
  </conditionalFormatting>
  <conditionalFormatting sqref="F458">
    <cfRule type="cellIs" priority="74" dxfId="200" operator="equal" stopIfTrue="1">
      <formula>"ЧУЖДИ СРЕДСТВА"</formula>
    </cfRule>
    <cfRule type="cellIs" priority="75" dxfId="199" operator="equal" stopIfTrue="1">
      <formula>"СЕС - ДМП"</formula>
    </cfRule>
    <cfRule type="cellIs" priority="76" dxfId="198" operator="equal" stopIfTrue="1">
      <formula>"СЕС - РА"</formula>
    </cfRule>
    <cfRule type="cellIs" priority="77" dxfId="197" operator="equal" stopIfTrue="1">
      <formula>"СЕС - ДЕС"</formula>
    </cfRule>
    <cfRule type="cellIs" priority="78" dxfId="196" operator="equal" stopIfTrue="1">
      <formula>"СЕС - КСФ"</formula>
    </cfRule>
  </conditionalFormatting>
  <conditionalFormatting sqref="I9:J9">
    <cfRule type="cellIs" priority="69" dxfId="201" operator="between" stopIfTrue="1">
      <formula>1000000000000</formula>
      <formula>9999999999999990</formula>
    </cfRule>
    <cfRule type="cellIs" priority="70" dxfId="202" operator="between" stopIfTrue="1">
      <formula>10000000000</formula>
      <formula>999999999999</formula>
    </cfRule>
    <cfRule type="cellIs" priority="71" dxfId="203" operator="between" stopIfTrue="1">
      <formula>1000000</formula>
      <formula>99999999</formula>
    </cfRule>
    <cfRule type="cellIs" priority="72" dxfId="208" operator="between" stopIfTrue="1">
      <formula>100</formula>
      <formula>9900</formula>
    </cfRule>
  </conditionalFormatting>
  <conditionalFormatting sqref="G171">
    <cfRule type="cellIs" priority="66" dxfId="76" operator="greaterThan" stopIfTrue="1">
      <formula>$G$25</formula>
    </cfRule>
  </conditionalFormatting>
  <conditionalFormatting sqref="J171">
    <cfRule type="cellIs" priority="65" dxfId="76" operator="greaterThan" stopIfTrue="1">
      <formula>$J$25</formula>
    </cfRule>
  </conditionalFormatting>
  <conditionalFormatting sqref="F619">
    <cfRule type="cellIs" priority="64" dxfId="206" operator="equal" stopIfTrue="1">
      <formula>0</formula>
    </cfRule>
  </conditionalFormatting>
  <conditionalFormatting sqref="E621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21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8">
    <cfRule type="cellIs" priority="53" dxfId="0" operator="notEqual" stopIfTrue="1">
      <formula>"ИЗБЕРЕТЕ ДЕЙНОСТ"</formula>
    </cfRule>
  </conditionalFormatting>
  <conditionalFormatting sqref="D746">
    <cfRule type="cellIs" priority="52" dxfId="209" operator="equal" stopIfTrue="1">
      <formula>0</formula>
    </cfRule>
  </conditionalFormatting>
  <conditionalFormatting sqref="C628">
    <cfRule type="cellIs" priority="51" dxfId="0" operator="notEqual" stopIfTrue="1">
      <formula>0</formula>
    </cfRule>
  </conditionalFormatting>
  <conditionalFormatting sqref="D626">
    <cfRule type="cellIs" priority="50" dxfId="0" operator="notEqual" stopIfTrue="1">
      <formula>"ИЗБЕРЕТЕ ДЕЙНОСТ"</formula>
    </cfRule>
  </conditionalFormatting>
  <conditionalFormatting sqref="C626">
    <cfRule type="cellIs" priority="49" dxfId="0" operator="notEqual" stopIfTrue="1">
      <formula>0</formula>
    </cfRule>
  </conditionalFormatting>
  <conditionalFormatting sqref="F757">
    <cfRule type="cellIs" priority="48" dxfId="206" operator="equal" stopIfTrue="1">
      <formula>0</formula>
    </cfRule>
  </conditionalFormatting>
  <conditionalFormatting sqref="E759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59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66">
    <cfRule type="cellIs" priority="37" dxfId="0" operator="notEqual" stopIfTrue="1">
      <formula>"ИЗБЕРЕТЕ ДЕЙНОСТ"</formula>
    </cfRule>
  </conditionalFormatting>
  <conditionalFormatting sqref="D884">
    <cfRule type="cellIs" priority="36" dxfId="209" operator="equal" stopIfTrue="1">
      <formula>0</formula>
    </cfRule>
  </conditionalFormatting>
  <conditionalFormatting sqref="C766">
    <cfRule type="cellIs" priority="35" dxfId="0" operator="notEqual" stopIfTrue="1">
      <formula>0</formula>
    </cfRule>
  </conditionalFormatting>
  <conditionalFormatting sqref="D764">
    <cfRule type="cellIs" priority="34" dxfId="0" operator="notEqual" stopIfTrue="1">
      <formula>"ИЗБЕРЕТЕ ДЕЙНОСТ"</formula>
    </cfRule>
  </conditionalFormatting>
  <conditionalFormatting sqref="C764">
    <cfRule type="cellIs" priority="33" dxfId="0" operator="notEqual" stopIfTrue="1">
      <formula>0</formula>
    </cfRule>
  </conditionalFormatting>
  <conditionalFormatting sqref="F895">
    <cfRule type="cellIs" priority="32" dxfId="206" operator="equal" stopIfTrue="1">
      <formula>0</formula>
    </cfRule>
  </conditionalFormatting>
  <conditionalFormatting sqref="E897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97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904">
    <cfRule type="cellIs" priority="21" dxfId="0" operator="notEqual" stopIfTrue="1">
      <formula>"ИЗБЕРЕТЕ ДЕЙНОСТ"</formula>
    </cfRule>
  </conditionalFormatting>
  <conditionalFormatting sqref="D1022">
    <cfRule type="cellIs" priority="20" dxfId="209" operator="equal" stopIfTrue="1">
      <formula>0</formula>
    </cfRule>
  </conditionalFormatting>
  <conditionalFormatting sqref="C904">
    <cfRule type="cellIs" priority="19" dxfId="0" operator="notEqual" stopIfTrue="1">
      <formula>0</formula>
    </cfRule>
  </conditionalFormatting>
  <conditionalFormatting sqref="D902">
    <cfRule type="cellIs" priority="18" dxfId="0" operator="notEqual" stopIfTrue="1">
      <formula>"ИЗБЕРЕТЕ ДЕЙНОСТ"</formula>
    </cfRule>
  </conditionalFormatting>
  <conditionalFormatting sqref="C902">
    <cfRule type="cellIs" priority="17" dxfId="0" operator="notEqual" stopIfTrue="1">
      <formula>0</formula>
    </cfRule>
  </conditionalFormatting>
  <conditionalFormatting sqref="F1033">
    <cfRule type="cellIs" priority="16" dxfId="206" operator="equal" stopIfTrue="1">
      <formula>0</formula>
    </cfRule>
  </conditionalFormatting>
  <conditionalFormatting sqref="E103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3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42">
    <cfRule type="cellIs" priority="5" dxfId="0" operator="notEqual" stopIfTrue="1">
      <formula>"ИЗБЕРЕТЕ ДЕЙНОСТ"</formula>
    </cfRule>
  </conditionalFormatting>
  <conditionalFormatting sqref="D1160">
    <cfRule type="cellIs" priority="4" dxfId="209" operator="equal" stopIfTrue="1">
      <formula>0</formula>
    </cfRule>
  </conditionalFormatting>
  <conditionalFormatting sqref="C1042">
    <cfRule type="cellIs" priority="3" dxfId="0" operator="notEqual" stopIfTrue="1">
      <formula>0</formula>
    </cfRule>
  </conditionalFormatting>
  <conditionalFormatting sqref="D1040">
    <cfRule type="cellIs" priority="2" dxfId="0" operator="notEqual" stopIfTrue="1">
      <formula>"ИЗБЕРЕТЕ ДЕЙНОСТ"</formula>
    </cfRule>
  </conditionalFormatting>
  <conditionalFormatting sqref="C1040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">
      <formula1>OP_LIST</formula1>
    </dataValidation>
    <dataValidation type="list" allowBlank="1" showInputMessage="1" showErrorMessage="1" promptTitle="ВЪВЕДЕТЕ ДЕЙНОСТ" sqref="D628 D766 D904 D104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2045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2068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2073</v>
      </c>
      <c r="I2" s="61"/>
    </row>
    <row r="3" spans="1:9" ht="12.75">
      <c r="A3" s="61" t="s">
        <v>716</v>
      </c>
      <c r="B3" s="61" t="s">
        <v>2071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6">
        <f>$B$7</f>
        <v>0</v>
      </c>
      <c r="J14" s="1827"/>
      <c r="K14" s="182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8">
        <f>$B$9</f>
        <v>0</v>
      </c>
      <c r="J16" s="1819"/>
      <c r="K16" s="182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2" t="s">
        <v>2029</v>
      </c>
      <c r="M23" s="1863"/>
      <c r="N23" s="1863"/>
      <c r="O23" s="1864"/>
      <c r="P23" s="1871" t="s">
        <v>2030</v>
      </c>
      <c r="Q23" s="1872"/>
      <c r="R23" s="1872"/>
      <c r="S23" s="187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1" t="s">
        <v>751</v>
      </c>
      <c r="K30" s="185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7" t="s">
        <v>754</v>
      </c>
      <c r="K33" s="184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49" t="s">
        <v>195</v>
      </c>
      <c r="K39" s="185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5" t="s">
        <v>200</v>
      </c>
      <c r="K47" s="1846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7" t="s">
        <v>201</v>
      </c>
      <c r="K48" s="184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1" t="s">
        <v>275</v>
      </c>
      <c r="K66" s="184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1" t="s">
        <v>729</v>
      </c>
      <c r="K70" s="184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1" t="s">
        <v>220</v>
      </c>
      <c r="K76" s="184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1" t="s">
        <v>222</v>
      </c>
      <c r="K79" s="1842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3" t="s">
        <v>223</v>
      </c>
      <c r="K80" s="1844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3" t="s">
        <v>224</v>
      </c>
      <c r="K81" s="1844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3" t="s">
        <v>1675</v>
      </c>
      <c r="K82" s="1844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1" t="s">
        <v>225</v>
      </c>
      <c r="K83" s="184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1" t="s">
        <v>237</v>
      </c>
      <c r="K99" s="1842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1" t="s">
        <v>238</v>
      </c>
      <c r="K100" s="1842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1" t="s">
        <v>239</v>
      </c>
      <c r="K101" s="1842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1" t="s">
        <v>240</v>
      </c>
      <c r="K102" s="184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1" t="s">
        <v>1676</v>
      </c>
      <c r="K109" s="184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1" t="s">
        <v>1673</v>
      </c>
      <c r="K113" s="1842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1" t="s">
        <v>1674</v>
      </c>
      <c r="K114" s="1842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3" t="s">
        <v>250</v>
      </c>
      <c r="K115" s="1844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1" t="s">
        <v>276</v>
      </c>
      <c r="K116" s="184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9" t="s">
        <v>251</v>
      </c>
      <c r="K119" s="1840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9" t="s">
        <v>252</v>
      </c>
      <c r="K120" s="184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9" t="s">
        <v>632</v>
      </c>
      <c r="K128" s="184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9" t="s">
        <v>692</v>
      </c>
      <c r="K131" s="1840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1" t="s">
        <v>693</v>
      </c>
      <c r="K132" s="184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4" t="s">
        <v>923</v>
      </c>
      <c r="K137" s="183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6" t="s">
        <v>701</v>
      </c>
      <c r="K141" s="1837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6" t="s">
        <v>701</v>
      </c>
      <c r="K142" s="1837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206" operator="equal" stopIfTrue="1">
      <formula>0</formula>
    </cfRule>
  </conditionalFormatting>
  <conditionalFormatting sqref="L21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M21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20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2018-03-12T07:46:30Z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