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<sst xmlns="http://schemas.openxmlformats.org/spreadsheetml/2006/main" count="3251" uniqueCount="2070">
  <si>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</si>
  <si>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</si>
  <si>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</si>
  <si>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</si>
  <si>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</si>
  <si>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</si>
  <si>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</si>
  <si>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</si>
  <si>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</si>
  <si>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</si>
  <si>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</si>
  <si>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</si>
  <si>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</si>
  <si>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</si>
  <si>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</si>
  <si>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</si>
  <si>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</si>
  <si>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</si>
  <si>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</si>
  <si>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</si>
  <si>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</si>
  <si>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</si>
  <si>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</si>
  <si>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</si>
  <si>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</si>
  <si>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</si>
  <si>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</si>
  <si>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</si>
  <si>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</si>
  <si>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</si>
  <si>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</si>
  <si>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</si>
  <si>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</si>
  <si>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</si>
  <si>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</si>
  <si>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</si>
  <si>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</si>
  <si>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</si>
  <si>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</si>
  <si>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</si>
  <si>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</si>
  <si>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</si>
  <si>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</si>
  <si>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</si>
  <si>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</si>
  <si>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</si>
  <si>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</si>
  <si>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</si>
  <si>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</si>
  <si>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</si>
  <si>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</si>
  <si>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</si>
  <si>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</si>
  <si>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</si>
  <si>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</si>
  <si>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</si>
  <si>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</si>
  <si>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</si>
  <si>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</si>
  <si>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</si>
  <si>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</si>
  <si>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</si>
  <si>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</si>
  <si>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</si>
  <si>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</si>
  <si>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</si>
  <si>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</si>
  <si>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</si>
  <si>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</si>
  <si>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</si>
  <si>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</si>
  <si>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</si>
  <si>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</si>
  <si>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</si>
  <si>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</si>
  <si>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</si>
  <si>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</si>
  <si>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</si>
  <si>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</si>
  <si>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</si>
  <si>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</si>
  <si>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</si>
  <si>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</si>
  <si>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</si>
  <si>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</si>
  <si>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</si>
  <si>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</si>
  <si>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</si>
  <si>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</si>
  <si>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</si>
  <si>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</si>
  <si>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</si>
  <si>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</si>
  <si>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</si>
  <si>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</si>
  <si>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</si>
  <si>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</si>
  <si>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</si>
  <si>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</si>
  <si>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</si>
  <si>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</si>
  <si>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</si>
  <si>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</si>
  <si>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</si>
  <si>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</si>
  <si>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</si>
  <si>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</si>
  <si>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</si>
  <si>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</si>
  <si>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</si>
  <si>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</si>
  <si>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</si>
  <si>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</si>
  <si>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</si>
  <si>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</si>
  <si>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</si>
  <si>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</si>
  <si>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</si>
  <si>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</si>
  <si>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</si>
  <si>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</si>
  <si>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</si>
  <si>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</si>
  <si>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</si>
  <si>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</si>
  <si>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</si>
  <si>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</si>
  <si>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</si>
  <si>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</si>
  <si>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</si>
  <si>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</si>
  <si>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</si>
  <si>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</si>
  <si>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</si>
  <si>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</si>
  <si>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</si>
  <si>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</si>
  <si>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</si>
  <si>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</si>
  <si>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</si>
  <si>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</si>
  <si>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</si>
  <si>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</si>
  <si>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</si>
  <si>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</si>
  <si>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</si>
  <si>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</si>
  <si>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</si>
  <si>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</si>
  <si>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</si>
  <si>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</si>
  <si>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</si>
  <si>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</si>
  <si>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</si>
  <si>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</si>
  <si>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</si>
  <si>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</si>
  <si>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</si>
  <si>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</si>
  <si>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</si>
  <si>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</si>
  <si>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</si>
  <si>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</si>
  <si>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</si>
  <si>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</si>
  <si>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</si>
  <si>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</si>
  <si>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</si>
  <si>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</si>
  <si>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</si>
  <si>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</si>
  <si>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</si>
  <si>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</si>
  <si>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</si>
  <si>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</si>
  <si>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</si>
  <si>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</si>
  <si>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</si>
  <si>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</si>
  <si>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</si>
  <si>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</si>
  <si>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</si>
  <si>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</si>
  <si>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</si>
  <si>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</si>
  <si>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</si>
  <si>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</si>
  <si>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</si>
  <si>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</si>
  <si>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</si>
  <si>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</si>
  <si>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</si>
  <si>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</si>
  <si>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</si>
  <si>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</si>
  <si>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</si>
  <si>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</si>
  <si>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</si>
  <si>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</si>
  <si>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</si>
  <si>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</si>
  <si>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</si>
  <si>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</si>
  <si>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</si>
  <si>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</si>
  <si>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</si>
  <si>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</si>
  <si>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</si>
  <si>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</si>
  <si>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</si>
  <si>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</si>
  <si>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</si>
  <si>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</si>
  <si>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</si>
  <si>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</si>
  <si>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</si>
  <si>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</si>
  <si>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</si>
  <si>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</si>
  <si>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</si>
  <si>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</si>
  <si>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</si>
  <si>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</si>
  <si>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</si>
  <si>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</si>
  <si>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</si>
  <si>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</si>
  <si>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</si>
  <si>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</si>
  <si>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</si>
  <si>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</si>
  <si>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</si>
  <si>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</si>
  <si>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</si>
  <si>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</si>
  <si>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</si>
  <si>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</si>
  <si>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</si>
  <si>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</si>
  <si>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</si>
  <si>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</si>
  <si>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</si>
  <si>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</si>
  <si>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</si>
  <si>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</si>
  <si>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</si>
  <si>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</si>
  <si>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</si>
  <si>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</si>
  <si>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</si>
  <si>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</si>
  <si>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</si>
  <si>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</si>
  <si>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</si>
  <si>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</si>
  <si>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</si>
  <si>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</si>
  <si>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</si>
  <si>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</si>
  <si>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</si>
  <si>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</si>
  <si>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</si>
  <si>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</si>
  <si>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</si>
  <si>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</si>
  <si>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</si>
  <si>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</si>
  <si>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</si>
  <si>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</si>
  <si>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</si>
  <si>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</si>
  <si>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</si>
  <si>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</si>
  <si>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</si>
  <si>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</si>
  <si>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</si>
  <si>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</si>
  <si>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</si>
  <si>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</si>
  <si>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</si>
  <si>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</si>
  <si>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</si>
  <si>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</si>
  <si>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</si>
  <si>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</si>
  <si>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</si>
  <si>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</si>
  <si>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</si>
  <si>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</si>
  <si>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</si>
  <si>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</si>
  <si>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</si>
  <si>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</si>
  <si>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</si>
  <si>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</si>
  <si>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</si>
  <si>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</si>
  <si>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</si>
  <si>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</si>
  <si>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</si>
  <si>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</si>
  <si>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</si>
  <si>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</si>
  <si>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</si>
  <si>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</si>
  <si>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</si>
  <si>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</si>
  <si>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</si>
  <si>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</si>
  <si>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</si>
  <si>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</si>
  <si>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</si>
  <si>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</si>
  <si>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</si>
  <si>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</si>
  <si>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</si>
  <si>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</si>
  <si>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</si>
  <si>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</si>
  <si>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</si>
  <si>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</si>
  <si>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</si>
  <si>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</si>
  <si>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</si>
  <si>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</si>
  <si>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</si>
  <si>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</si>
  <si>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</si>
  <si>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</si>
  <si>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</si>
  <si>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</si>
  <si>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</si>
  <si>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</si>
  <si>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</si>
  <si>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</si>
  <si>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</si>
  <si>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</si>
  <si>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</si>
  <si>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</si>
  <si>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</si>
  <si>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</si>
  <si>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</si>
  <si>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</si>
  <si>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</si>
  <si>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</si>
  <si>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</si>
  <si>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</si>
  <si>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</si>
  <si>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</si>
  <si>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</si>
  <si>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</si>
  <si>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</si>
  <si>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</si>
  <si>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</si>
  <si>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</si>
  <si>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</si>
  <si>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</si>
  <si>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</si>
  <si>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</si>
  <si>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</si>
  <si>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</si>
  <si>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</si>
  <si>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</si>
  <si>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</si>
  <si>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</si>
  <si>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</si>
  <si>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</si>
  <si>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</si>
  <si>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</si>
  <si>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</si>
  <si>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</si>
  <si>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</si>
  <si>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</si>
  <si>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</si>
  <si>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</si>
  <si>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</si>
  <si>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</si>
  <si>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</si>
  <si>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</si>
  <si>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</si>
  <si>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</si>
  <si>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</si>
  <si>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</si>
  <si>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</si>
  <si>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</si>
  <si>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</si>
  <si>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</si>
  <si>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</si>
  <si>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</si>
  <si>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</si>
  <si>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</si>
  <si>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</si>
  <si>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</si>
  <si>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</si>
  <si>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</si>
  <si>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</si>
  <si>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</si>
  <si>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</si>
  <si>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</si>
  <si>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</si>
  <si>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</si>
  <si>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</si>
  <si>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</si>
  <si>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</si>
  <si>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</si>
  <si>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</si>
  <si>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</si>
  <si>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</si>
  <si>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</si>
  <si>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</si>
  <si>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</si>
  <si>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</si>
  <si>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</si>
  <si>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</si>
  <si>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</si>
  <si>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</si>
  <si>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</si>
  <si>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</si>
  <si>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</si>
  <si>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</si>
  <si>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</si>
  <si>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</si>
  <si>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</si>
  <si>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</si>
  <si>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</si>
  <si>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</si>
  <si>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</si>
  <si>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</si>
  <si>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</si>
  <si>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</si>
  <si>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</si>
  <si>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</si>
  <si>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</si>
  <si>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</si>
  <si>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</si>
  <si>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</si>
  <si>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</si>
  <si>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</si>
  <si>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</si>
  <si>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</si>
  <si>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</si>
  <si>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</si>
  <si>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</si>
  <si>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</si>
  <si>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</si>
  <si>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</si>
  <si>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</si>
  <si>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</si>
  <si>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</si>
  <si>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</si>
  <si>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</si>
  <si>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</si>
  <si>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</si>
  <si>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</si>
  <si>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</si>
  <si>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</si>
  <si>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</si>
  <si>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</si>
  <si>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</si>
  <si>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</si>
  <si>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</si>
  <si>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</si>
  <si>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</si>
  <si>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</si>
  <si>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</si>
  <si>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</si>
  <si>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</si>
  <si>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</si>
  <si>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</si>
  <si>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</si>
  <si>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</si>
  <si>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</si>
  <si>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</si>
  <si>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</si>
  <si>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</si>
  <si>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</si>
  <si>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</si>
  <si>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</si>
  <si>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</si>
  <si>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</si>
  <si>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</si>
  <si>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</si>
  <si>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</si>
  <si>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</si>
  <si>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</si>
  <si>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</si>
  <si>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</si>
  <si>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</si>
  <si>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</si>
  <si>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</si>
  <si>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</si>
  <si>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</si>
  <si>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</si>
  <si>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</si>
  <si>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</si>
  <si>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</si>
  <si>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</si>
  <si>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</si>
  <si>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</si>
  <si>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</si>
  <si>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</si>
  <si>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</si>
  <si>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</si>
  <si>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</si>
  <si>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</si>
  <si>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</si>
  <si>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</si>
  <si>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</si>
  <si>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</si>
  <si>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</si>
  <si>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</si>
  <si>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</si>
  <si>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</si>
  <si>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</si>
  <si>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</si>
  <si>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</si>
  <si>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</si>
  <si>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</si>
  <si>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</si>
  <si>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</si>
  <si>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</si>
  <si>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</si>
  <si>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</si>
  <si>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</si>
  <si>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</si>
  <si>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</si>
  <si>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</si>
  <si>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</si>
  <si>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</si>
  <si>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</si>
  <si>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</si>
  <si>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</si>
  <si>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</si>
  <si>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</si>
  <si>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</si>
  <si>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</si>
  <si>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</si>
  <si>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</si>
  <si>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</si>
  <si>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</si>
  <si>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</si>
  <si>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</si>
  <si>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</si>
  <si>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</si>
  <si>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</si>
  <si>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</si>
  <si>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</si>
  <si>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</si>
  <si>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</si>
  <si>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</si>
  <si>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</si>
  <si>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</si>
  <si>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</si>
  <si>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</si>
  <si>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</si>
  <si>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</si>
  <si>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</si>
  <si>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</si>
  <si>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</si>
  <si>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</si>
  <si>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</si>
  <si>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</si>
  <si>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</si>
  <si>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</si>
  <si>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</si>
  <si>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</si>
  <si>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</si>
  <si>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</si>
  <si>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</si>
  <si>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</si>
  <si>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</si>
  <si>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</si>
  <si>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</si>
  <si>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</si>
  <si>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</si>
  <si>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</si>
  <si>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</si>
  <si>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</si>
  <si>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</si>
  <si>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</si>
  <si>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</si>
  <si>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</si>
  <si>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</si>
  <si>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</si>
  <si>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</si>
  <si>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</si>
  <si>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</si>
  <si>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</si>
  <si>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</si>
  <si>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</si>
  <si>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</si>
  <si>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</si>
  <si>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</si>
  <si>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</si>
  <si>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</si>
  <si>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</si>
  <si>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</si>
  <si>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</si>
  <si>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</si>
  <si>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</si>
  <si>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</si>
  <si>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</si>
  <si>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</si>
  <si>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</si>
  <si>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</si>
  <si>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</si>
  <si>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</si>
  <si>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</si>
  <si>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</si>
  <si>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</si>
  <si>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</si>
  <si>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</si>
  <si>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</si>
  <si>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</si>
  <si>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</si>
  <si>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</si>
  <si>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</si>
  <si>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</si>
  <si>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</si>
  <si>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</si>
  <si>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</si>
  <si>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</si>
  <si>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</si>
  <si>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</si>
  <si>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</si>
  <si>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</si>
  <si>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</si>
  <si>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</si>
  <si>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</si>
  <si>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</si>
  <si>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</si>
  <si>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</si>
  <si>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</si>
  <si>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</si>
  <si>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</si>
  <si>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</si>
  <si>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</si>
  <si>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</si>
  <si>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</si>
  <si>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</si>
  <si>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</si>
  <si>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</si>
  <si>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</si>
  <si>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</si>
  <si>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</si>
  <si>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</si>
  <si>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</si>
  <si>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</si>
  <si>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</si>
  <si>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</si>
  <si>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</si>
  <si>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</si>
  <si>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</si>
  <si>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</si>
  <si>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</si>
  <si>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</si>
  <si>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</si>
  <si>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</si>
  <si>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</si>
  <si>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</si>
  <si>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</si>
  <si>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</si>
  <si>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</si>
  <si>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</si>
  <si>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</si>
  <si>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</si>
  <si>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</si>
  <si>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</si>
  <si>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</si>
  <si>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</si>
  <si>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</si>
  <si>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</si>
  <si>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</si>
  <si>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</si>
  <si>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</si>
  <si>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</si>
  <si>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</si>
  <si>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</si>
  <si>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</si>
  <si>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</si>
  <si>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</si>
  <si>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</si>
  <si>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</si>
  <si>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</si>
  <si>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</si>
  <si>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</si>
  <si>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</si>
  <si>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</si>
  <si>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</si>
  <si>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</si>
  <si>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</si>
  <si>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</si>
  <si>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</si>
  <si>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</si>
  <si>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</si>
  <si>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</si>
  <si>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</si>
  <si>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</si>
  <si>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</si>
  <si>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</si>
  <si>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</si>
  <si>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</si>
  <si>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</si>
  <si>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</si>
  <si>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</si>
  <si>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</si>
  <si>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</si>
  <si>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</si>
  <si>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</si>
  <si>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</si>
  <si>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</si>
  <si>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</si>
  <si>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</si>
  <si>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</si>
  <si>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</si>
  <si>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</si>
  <si>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</si>
  <si>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</si>
  <si>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</si>
  <si>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</si>
  <si>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</si>
  <si>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</si>
  <si>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</si>
  <si>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</si>
  <si>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</si>
  <si>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</si>
  <si>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</si>
  <si>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</si>
  <si>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</si>
  <si>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</si>
  <si>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</si>
  <si>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</si>
  <si>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</si>
  <si>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</si>
  <si>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</si>
  <si>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</si>
  <si>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</si>
  <si>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</si>
  <si>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</si>
  <si>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</si>
  <si>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</si>
  <si>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</si>
  <si>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</si>
  <si>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</si>
  <si>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</si>
  <si>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</si>
  <si>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</si>
  <si>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</si>
  <si>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</si>
  <si>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</si>
  <si>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</si>
  <si>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</si>
  <si>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</si>
  <si>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</si>
  <si>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</si>
  <si>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</si>
  <si>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</si>
  <si>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</si>
  <si>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</si>
  <si>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</si>
  <si>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</si>
  <si>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</si>
  <si>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</si>
  <si>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</si>
  <si>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</si>
  <si>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</si>
  <si>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</si>
  <si>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</si>
  <si>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</si>
  <si>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</si>
  <si>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</si>
  <si>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</si>
  <si>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</si>
  <si>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</si>
  <si>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</si>
  <si>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</si>
  <si>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</si>
  <si>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</si>
  <si>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</si>
  <si>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</si>
  <si>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</si>
  <si>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</si>
  <si>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</si>
  <si>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</si>
  <si>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</si>
  <si>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</si>
  <si>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</si>
  <si>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</si>
  <si>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</si>
  <si>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</si>
  <si>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</si>
  <si>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</si>
  <si>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</si>
  <si>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</si>
  <si>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</si>
  <si>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</si>
  <si>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</si>
  <si>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</si>
  <si>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</si>
  <si>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</si>
  <si>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</si>
  <si>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</si>
  <si>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</si>
  <si>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</si>
  <si>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</si>
  <si>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</si>
  <si>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</si>
  <si>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</si>
  <si>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</si>
  <si>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</si>
  <si>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</si>
  <si>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</si>
  <si>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</si>
  <si>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</si>
  <si>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</si>
  <si>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</si>
  <si>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</si>
  <si>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</si>
  <si>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</si>
  <si>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</si>
  <si>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</si>
  <si>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</si>
  <si>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</si>
  <si>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</si>
  <si>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</si>
  <si>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</si>
  <si>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</si>
  <si>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</si>
  <si>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</si>
  <si>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</si>
  <si>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</si>
  <si>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</si>
  <si>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</si>
  <si>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</si>
  <si>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</si>
  <si>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</si>
  <si>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</si>
  <si>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</si>
  <si>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</si>
  <si>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</si>
  <si>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</si>
  <si>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</si>
  <si>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</si>
  <si>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</si>
  <si>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</si>
  <si>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</si>
  <si>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</si>
  <si>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</si>
  <si>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</si>
  <si>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</si>
  <si>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</si>
  <si>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</si>
  <si>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</si>
  <si>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</si>
  <si>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</si>
  <si>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</si>
  <si>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</si>
  <si>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</si>
  <si>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</si>
  <si>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</si>
  <si>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</si>
  <si>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</si>
  <si>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</si>
  <si>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</si>
  <si>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</si>
  <si>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</si>
  <si>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</si>
  <si>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</si>
  <si>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</si>
  <si>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</si>
  <si>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</si>
  <si>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</si>
  <si>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</si>
  <si>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</si>
  <si>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</si>
  <si>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</si>
  <si>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</si>
  <si>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</si>
  <si>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</si>
  <si>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</si>
  <si>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</si>
  <si>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</si>
  <si>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</si>
  <si>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</si>
  <si>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</si>
  <si>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</si>
  <si>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</si>
  <si>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</si>
  <si>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</si>
  <si>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</si>
  <si>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</si>
  <si>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</si>
  <si>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</si>
  <si>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</si>
  <si>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</si>
  <si>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</si>
  <si>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</si>
  <si>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</si>
  <si>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</si>
  <si>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</si>
  <si>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</si>
  <si>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</si>
  <si>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</si>
  <si>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</si>
  <si>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</si>
  <si>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</si>
  <si>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</si>
  <si>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</si>
  <si>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</si>
  <si>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</si>
  <si>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</si>
  <si>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</si>
  <si>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</si>
  <si>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</si>
  <si>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</si>
  <si>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</si>
  <si>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</si>
  <si>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</si>
  <si>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</si>
  <si>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</si>
  <si>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</si>
  <si>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</si>
  <si>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</si>
  <si>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</si>
  <si>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</si>
  <si>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</si>
  <si>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</si>
  <si>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</si>
  <si>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</si>
  <si>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</si>
  <si>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</si>
  <si>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</si>
  <si>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</si>
  <si>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</si>
  <si>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</si>
  <si>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</si>
  <si>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</si>
  <si>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</si>
  <si>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</si>
  <si>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</si>
  <si>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</si>
  <si>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</si>
  <si>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</si>
  <si>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</si>
  <si>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</si>
  <si>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</si>
  <si>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</si>
  <si>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</si>
  <si>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</si>
  <si>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</si>
  <si>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</si>
  <si>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</si>
  <si>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</si>
  <si>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</si>
  <si>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</si>
  <si>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</si>
  <si>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</si>
  <si>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</si>
  <si>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</si>
  <si>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</si>
  <si>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</si>
  <si>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</si>
  <si>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</si>
  <si>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</si>
  <si>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</si>
  <si>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</si>
  <si>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</si>
  <si>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</si>
  <si>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</si>
  <si>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</si>
  <si>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</si>
  <si>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</si>
  <si>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</si>
  <si>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</si>
  <si>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</si>
  <si>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</si>
  <si>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</si>
  <si>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</si>
  <si>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</si>
  <si>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</si>
  <si>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</si>
  <si>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</si>
  <si>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</si>
  <si>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</si>
  <si>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</si>
  <si>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</si>
  <si>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</si>
  <si>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</si>
  <si>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</si>
  <si>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</si>
  <si>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</si>
  <si>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</si>
  <si>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</si>
  <si>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</si>
  <si>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</si>
  <si>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</si>
  <si>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</si>
  <si>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</si>
  <si>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</si>
  <si>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</si>
  <si>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</si>
  <si>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</si>
  <si>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</si>
  <si>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</si>
  <si>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</si>
  <si>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</si>
  <si>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</si>
  <si>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</si>
  <si>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</si>
  <si>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</si>
  <si>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</si>
  <si>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</si>
  <si>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</si>
  <si>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</si>
  <si>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</si>
  <si>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</si>
  <si>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</si>
  <si>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</si>
  <si>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</si>
  <si>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</si>
  <si>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</si>
  <si>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</si>
  <si>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</si>
  <si>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</si>
  <si>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</si>
  <si>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</si>
  <si>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</si>
  <si>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</si>
  <si>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</si>
  <si>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</si>
  <si>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</si>
  <si>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</si>
  <si>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</si>
  <si>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</si>
  <si>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</si>
  <si>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</si>
  <si>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</si>
  <si>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</si>
  <si>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</si>
  <si>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</si>
  <si>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</si>
  <si>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</si>
  <si>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</si>
  <si>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</si>
  <si>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</si>
  <si>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</si>
  <si>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</si>
  <si>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</si>
  <si>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</si>
  <si>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</si>
  <si>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</si>
  <si>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</si>
  <si>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</si>
  <si>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</si>
  <si>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</si>
  <si>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</si>
  <si>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</si>
  <si>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</si>
  <si>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</si>
  <si>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</si>
  <si>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</si>
  <si>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</si>
  <si>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</si>
  <si>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</si>
  <si>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</si>
  <si>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</si>
  <si>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</si>
  <si>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</si>
  <si>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</si>
  <si>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</si>
  <si>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</si>
  <si>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</si>
  <si>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</si>
  <si>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</si>
  <si>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</si>
  <si>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</si>
  <si>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</si>
  <si>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</si>
  <si>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</si>
  <si>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</si>
  <si>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</si>
  <si>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</si>
  <si>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</si>
  <si>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</si>
  <si>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</si>
  <si>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</si>
  <si>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</si>
  <si>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</si>
  <si>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</si>
  <si>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</si>
  <si>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</si>
  <si>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</si>
  <si>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</si>
  <si>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</si>
  <si>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</si>
  <si>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</si>
  <si>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</si>
  <si>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</si>
  <si>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</si>
  <si>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</si>
  <si>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</si>
  <si>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</si>
  <si>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</si>
  <si>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</si>
  <si>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</si>
  <si>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</si>
  <si>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</si>
  <si>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</si>
  <si>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</si>
  <si>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</si>
  <si>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</si>
  <si>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</si>
  <si>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</si>
  <si>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</si>
  <si>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</si>
  <si>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</si>
  <si>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</si>
  <si>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</si>
  <si>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</si>
  <si>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</si>
  <si>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</si>
  <si>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</si>
  <si>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</si>
  <si>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</si>
  <si>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</si>
  <si>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</si>
  <si>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</si>
  <si>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</si>
  <si>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</si>
  <si>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</si>
  <si>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</si>
  <si>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</si>
  <si>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</si>
  <si>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</si>
  <si>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</si>
  <si>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</si>
  <si>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</si>
  <si>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</si>
  <si>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</si>
  <si>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</si>
  <si>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</si>
  <si>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</si>
  <si>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</si>
  <si>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</si>
  <si>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</si>
  <si>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</si>
  <si>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</si>
  <si>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</si>
  <si>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</si>
  <si>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</si>
  <si>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</si>
  <si>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</si>
  <si>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</si>
  <si>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</si>
  <si>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</si>
  <si>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</si>
  <si>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</si>
  <si>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</si>
  <si>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</si>
  <si>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</si>
  <si>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</si>
  <si>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</si>
  <si>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</si>
  <si>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</si>
  <si>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</si>
  <si>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</si>
  <si>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</si>
  <si>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</si>
  <si>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</si>
  <si>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</si>
  <si>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</si>
  <si>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</si>
  <si>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</si>
  <si>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</si>
  <si>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</si>
  <si>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</si>
  <si>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</si>
  <si>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</si>
  <si>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</si>
  <si>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</si>
  <si>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</si>
  <si>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</si>
  <si>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</si>
  <si>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</si>
  <si>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</si>
  <si>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</si>
  <si>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</si>
  <si>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</si>
  <si>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</si>
  <si>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</si>
  <si>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</si>
  <si>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</si>
  <si>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</si>
  <si>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</si>
  <si>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</si>
  <si>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</si>
  <si>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</si>
  <si>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</si>
  <si>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</si>
  <si>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</si>
  <si>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</si>
  <si>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</si>
  <si>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</si>
  <si>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</si>
  <si>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</si>
  <si>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</si>
  <si>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</si>
  <si>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</si>
  <si>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</si>
  <si>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</si>
  <si>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</si>
  <si>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</si>
  <si>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</si>
  <si>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</si>
  <si>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</si>
  <si>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</si>
  <si>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</si>
  <si>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</si>
  <si>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</si>
  <si>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</si>
  <si>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</si>
  <si>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</si>
  <si>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</si>
  <si>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</si>
  <si>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</si>
  <si>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</si>
  <si>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</si>
  <si>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</si>
  <si>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</si>
  <si>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</si>
  <si>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</si>
  <si>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</si>
  <si>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</si>
  <si>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</si>
  <si>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</si>
  <si>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</si>
  <si>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</si>
  <si>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</si>
  <si>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</si>
  <si>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</si>
  <si>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</si>
  <si>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</si>
  <si>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</si>
  <si>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</si>
  <si>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</si>
  <si>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</si>
  <si>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</si>
  <si>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</si>
  <si>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</si>
  <si>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</si>
  <si>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</si>
  <si>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</si>
  <si>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</si>
  <si>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</si>
  <si>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</si>
  <si>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</si>
  <si>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</si>
  <si>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</si>
  <si>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</si>
  <si>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</si>
  <si>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</si>
  <si>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</si>
  <si>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</si>
  <si>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</si>
  <si>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</si>
  <si>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</si>
  <si>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</si>
  <si>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</si>
  <si>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</si>
  <si>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</si>
  <si>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</si>
  <si>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</si>
  <si>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</si>
  <si>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</si>
  <si>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</si>
  <si>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</si>
  <si>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</si>
  <si>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</si>
  <si>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</si>
  <si>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</si>
  <si>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</si>
  <si>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</si>
  <si>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</si>
  <si>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</si>
  <si>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</si>
  <si>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</si>
  <si>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</si>
  <si>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</si>
  <si>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</si>
  <si>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</si>
  <si>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</si>
  <si>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</si>
  <si>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</si>
  <si>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</si>
  <si>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</si>
  <si>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</si>
  <si>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</si>
  <si>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</si>
  <si>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</si>
  <si>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</si>
  <si>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</si>
  <si>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</si>
  <si>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</si>
  <si>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</si>
  <si>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</si>
  <si>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</si>
  <si>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</si>
  <si>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</si>
  <si>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</si>
  <si>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</si>
  <si>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</si>
  <si>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</si>
  <si>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</si>
  <si>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</si>
  <si>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</si>
  <si>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</si>
  <si>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</si>
  <si>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</si>
  <si>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</si>
  <si>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</si>
  <si>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</si>
  <si>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</si>
  <si>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</si>
  <si>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</si>
  <si>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</si>
  <si>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</si>
  <si>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</si>
  <si>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</si>
  <si>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</si>
  <si>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</si>
  <si>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</si>
  <si>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</si>
  <si>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</si>
  <si>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</si>
  <si>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</si>
  <si>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</si>
  <si>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</si>
  <si>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</si>
  <si>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</si>
  <si>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</si>
  <si>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</si>
  <si>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</si>
  <si>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</si>
  <si>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</si>
  <si>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</si>
  <si>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</si>
  <si>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</si>
  <si>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</si>
  <si>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</si>
  <si>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</si>
  <si>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</si>
  <si>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</si>
  <si>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</si>
  <si>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</si>
  <si>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</si>
  <si>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</si>
  <si>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</si>
  <si>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</si>
  <si>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</si>
  <si>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</si>
  <si>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</si>
  <si>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</si>
  <si>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</si>
  <si>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</si>
  <si>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</si>
  <si>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</si>
  <si>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</si>
  <si>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</si>
  <si>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</si>
  <si>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</si>
  <si>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</si>
  <si>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</si>
  <si>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</si>
  <si>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</si>
  <si>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</si>
  <si>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</si>
  <si>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</si>
  <si>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</si>
  <si>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</si>
  <si>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</si>
  <si>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</si>
  <si>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</si>
  <si>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</si>
  <si>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</si>
  <si>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</si>
  <si>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</si>
  <si>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</si>
  <si>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</si>
  <si>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</si>
  <si>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</si>
  <si>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</si>
  <si>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</si>
  <si>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</si>
  <si>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</si>
  <si>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</si>
  <si>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</si>
  <si>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</si>
  <si>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</si>
  <si>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</si>
  <si>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</si>
  <si>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</si>
  <si>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</si>
  <si>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</si>
  <si>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</si>
  <si>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</si>
  <si>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</si>
  <si>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</si>
  <si>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</si>
  <si>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</si>
  <si>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</si>
  <si>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</si>
  <si>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</si>
  <si>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</si>
  <si>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</si>
  <si>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</si>
  <si>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</si>
  <si>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</si>
  <si>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</si>
  <si>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</si>
  <si>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</si>
  <si>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</si>
  <si>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</si>
  <si>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</si>
  <si>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</si>
  <si>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</si>
  <si>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</si>
  <si>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</si>
  <si>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</si>
  <si>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</si>
  <si>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</si>
  <si>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</si>
  <si>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</si>
  <si>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</si>
  <si>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</si>
  <si>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</si>
  <si>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</si>
  <si>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</si>
  <si>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</si>
  <si>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</si>
  <si>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</si>
  <si>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</si>
  <si>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</si>
  <si>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</si>
  <si>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</si>
  <si>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</si>
  <si>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</si>
  <si>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</si>
  <si>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</si>
  <si>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</si>
  <si>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</si>
  <si>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</si>
  <si>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</si>
  <si>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</si>
  <si>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</si>
  <si>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</si>
  <si>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</si>
  <si>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</si>
  <si>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</si>
  <si>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</si>
  <si>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</si>
  <si>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</si>
  <si>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</si>
  <si>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</si>
  <si>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</si>
  <si>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</si>
  <si>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</si>
  <si>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</si>
  <si>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</si>
  <si>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</si>
  <si>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</si>
  <si>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</si>
  <si>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</si>
  <si>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</si>
  <si>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</si>
  <si>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</si>
  <si>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</si>
  <si>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</si>
  <si>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</si>
  <si>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</si>
  <si>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</si>
  <si>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</si>
  <si>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</si>
  <si>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</si>
  <si>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</si>
  <si>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</si>
  <si>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</si>
  <si>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</si>
  <si>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</si>
  <si>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</si>
  <si>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</si>
  <si>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</si>
  <si>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</si>
  <si>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</si>
  <si>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</si>
  <si>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</si>
  <si>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</si>
  <si>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</si>
  <si>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</si>
  <si>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</si>
  <si>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</si>
  <si>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</si>
  <si>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</si>
  <si>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</si>
  <si>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</si>
  <si>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</si>
  <si>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</si>
  <si>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</si>
  <si>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</si>
  <si>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</si>
  <si>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</si>
  <si>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</si>
  <si>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</si>
  <si>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</si>
  <si>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</si>
  <si>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</si>
  <si>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</si>
  <si>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</si>
  <si>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</si>
  <si>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</si>
  <si>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</si>
  <si>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</si>
  <si>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</si>
  <si>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</si>
  <si>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</si>
  <si>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</si>
  <si>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</si>
  <si>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</si>
  <si>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</si>
  <si>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</si>
  <si>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</si>
  <si>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</si>
  <si>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</si>
  <si>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</si>
  <si>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</si>
  <si>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</si>
  <si>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</si>
  <si>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</si>
  <si>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</si>
  <si>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</si>
  <si>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</si>
  <si>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</si>
  <si>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</si>
  <si>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</si>
  <si>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</si>
  <si>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</si>
  <si>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</si>
  <si>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</si>
  <si>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</si>
  <si>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</si>
  <si>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</si>
  <si>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</si>
  <si>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</si>
  <si>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</si>
  <si>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</si>
  <si>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</si>
  <si>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</si>
  <si>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</si>
  <si>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</si>
  <si>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</si>
  <si>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</si>
  <si>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</si>
  <si>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</si>
  <si>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</si>
  <si>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</si>
  <si>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</si>
  <si>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</si>
  <si>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</si>
  <si>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</si>
  <si>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</si>
  <si>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</si>
  <si>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</si>
  <si>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</si>
  <si>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</si>
  <si>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</si>
  <si>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</si>
  <si>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</si>
  <si>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</si>
  <si>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</si>
  <si>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</si>
  <si>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</si>
  <si>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</si>
  <si>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</si>
  <si>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</si>
  <si>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</si>
  <si>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</si>
  <si>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</si>
  <si>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</si>
  <si>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</si>
  <si>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</si>
  <si>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</si>
  <si>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</si>
  <si>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</si>
  <si>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</si>
  <si>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</si>
  <si>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</si>
  <si>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</si>
  <si>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</si>
  <si>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</si>
  <si>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</si>
  <si>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</si>
  <si>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</si>
  <si>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</si>
  <si>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</si>
  <si>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</si>
  <si>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</si>
  <si>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</si>
  <si>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</si>
  <si>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</si>
  <si>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</si>
  <si>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</si>
  <si>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</si>
  <si>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</si>
  <si>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</si>
  <si>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</si>
  <si>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</si>
  <si>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</si>
  <si>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</si>
  <si>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</si>
  <si>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</si>
  <si>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</si>
  <si>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</si>
  <si>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</si>
  <si>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</si>
  <si>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</si>
  <si>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</si>
  <si>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</si>
  <si>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</si>
  <si>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</si>
  <si>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</si>
  <si>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</si>
  <si>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</si>
  <si>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</si>
  <si>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</si>
  <si>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</si>
  <si>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</si>
  <si>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</si>
  <si>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</si>
  <si>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</si>
  <si>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</si>
  <si>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</si>
  <si>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</si>
  <si>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</si>
  <si>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</si>
  <si>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</si>
  <si>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</si>
  <si>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</si>
  <si>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</si>
  <si>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</si>
  <si>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</si>
  <si>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</si>
  <si>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</si>
  <si>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</si>
  <si>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</si>
  <si>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</si>
  <si>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</si>
  <si>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</si>
  <si>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</si>
  <si>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</si>
  <si>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</si>
  <si>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</si>
  <si>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</si>
  <si>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</si>
  <si>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</si>
  <si>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</si>
  <si>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</si>
  <si>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</si>
  <si>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</si>
  <si>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</si>
  <si>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</si>
  <si>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</si>
  <si>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</si>
  <si>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</si>
  <si>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</si>
  <si>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</si>
  <si>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</si>
  <si>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</si>
  <si>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</si>
  <si>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</si>
  <si>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</si>
  <si>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</si>
  <si>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</si>
  <si>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</si>
  <si>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</si>
  <si>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</si>
  <si>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</si>
  <si>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</si>
  <si>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</si>
  <si>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</si>
  <si>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</si>
  <si>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</si>
  <si>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</si>
  <si>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</si>
  <si>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</si>
  <si>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</si>
  <si>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</si>
  <si>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</si>
  <si>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</si>
  <si>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</si>
  <si>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</si>
  <si>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</si>
  <si>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</si>
  <si>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</si>
  <si>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</si>
  <si>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</si>
  <si>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</si>
  <si>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</si>
  <si>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</si>
  <si>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</si>
  <si>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</si>
  <si>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</si>
  <si>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</si>
  <si>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</si>
  <si>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</si>
  <si>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</si>
  <si>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</si>
  <si>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</si>
  <si>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</si>
  <si>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</si>
  <si>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</si>
  <si>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</si>
  <si>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</si>
  <si>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</si>
  <si>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</si>
  <si>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</si>
  <si>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</si>
  <si>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</si>
  <si>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</si>
  <si>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</si>
  <si>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</si>
  <si>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</si>
  <si>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</si>
  <si>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</si>
  <si>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</si>
  <si>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</si>
  <si>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</si>
  <si>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</si>
  <si>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</si>
  <si>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</si>
  <si>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</si>
  <si>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</si>
  <si>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</si>
  <si>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</si>
  <si>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</si>
  <si>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</si>
  <si>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</si>
  <si>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</si>
  <si>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</si>
  <si>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</si>
  <si>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</si>
  <si>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</si>
  <si>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</si>
  <si>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</si>
  <si>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</si>
  <si>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</si>
  <si>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</si>
  <si>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</si>
  <si>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</si>
  <si>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</si>
  <si>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</si>
  <si>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</si>
  <si>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</si>
  <si>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</si>
  <si>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</si>
  <si>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</si>
  <si>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</si>
  <si>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</si>
  <si>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</si>
  <si>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</si>
  <si>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</si>
  <si>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</si>
  <si>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</si>
  <si>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</si>
  <si>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</si>
  <si>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</si>
  <si>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</si>
  <si>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</si>
  <si>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</si>
  <si>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</si>
  <si>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</si>
  <si>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</si>
  <si>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</si>
  <si>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</si>
  <si>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</si>
  <si>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</si>
  <si>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</si>
  <si>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</si>
  <si>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</si>
  <si>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</si>
  <si>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</si>
  <si>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</si>
  <si>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</si>
  <si>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</si>
  <si>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</si>
  <si>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</si>
  <si>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</si>
  <si>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</si>
  <si>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</si>
  <si>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</si>
  <si>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</si>
  <si>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</si>
  <si>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</si>
  <si>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</si>
  <si>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</si>
  <si>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</si>
  <si>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</si>
  <si>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</si>
  <si>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</si>
  <si>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</si>
  <si>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</si>
  <si>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</si>
  <si>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</si>
  <si>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</si>
  <si>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</si>
  <si>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</si>
  <si>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</si>
  <si>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</si>
  <si>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</si>
  <si>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</si>
  <si>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</si>
  <si>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</si>
  <si>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</si>
  <si>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</si>
  <si>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</si>
  <si>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</si>
  <si>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</si>
  <si>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</si>
  <si>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</si>
  <si>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</si>
  <si>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</si>
  <si>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</si>
  <si>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</si>
  <si>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</si>
  <si>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</si>
  <si>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</si>
  <si>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</si>
  <si>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</si>
  <si>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</si>
  <si>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</si>
  <si>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</si>
  <si>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</si>
  <si>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</si>
  <si>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</si>
  <si>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</si>
  <si>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</si>
  <si>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</si>
  <si>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</si>
  <si>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</si>
  <si>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</si>
  <si>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</si>
  <si>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</si>
  <si>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</si>
  <si>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</si>
  <si>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</si>
  <si>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</si>
  <si>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</si>
  <si>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</si>
  <si>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</si>
  <si>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</si>
  <si>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</si>
  <si>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</si>
  <si>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</si>
  <si>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</si>
  <si>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</si>
  <si>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</si>
  <si>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</si>
  <si>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</si>
  <si>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</si>
  <si>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</si>
  <si>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</si>
  <si>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</si>
  <si>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</si>
  <si>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</si>
  <si>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</si>
  <si>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</si>
  <si>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</si>
  <si>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</si>
  <si>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</si>
  <si>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</si>
  <si>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</si>
  <si>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</si>
  <si>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</si>
  <si>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</si>
  <si>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</si>
  <si>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</si>
  <si>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</si>
  <si>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</si>
  <si>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</si>
  <si>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</si>
  <si>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</si>
  <si>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</si>
  <si>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</si>
  <si>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</si>
  <si>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</si>
  <si>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</si>
  <si>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</si>
  <si>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</si>
  <si>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</si>
  <si>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</si>
  <si>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</si>
  <si>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</si>
  <si>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</si>
  <si>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</si>
  <si>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</si>
  <si>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</si>
  <si>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</si>
  <si>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</si>
  <si>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</si>
  <si>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</si>
  <si>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</si>
  <si>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</si>
  <si>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</si>
  <si>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</si>
  <si>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</si>
  <si>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</si>
  <si>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</si>
  <si>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</si>
  <si>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</si>
  <si>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</si>
  <si>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</si>
  <si>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</si>
  <si>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</si>
  <si>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</si>
  <si>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</si>
  <si>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</si>
  <si>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</si>
  <si>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</si>
  <si>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</si>
  <si>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</si>
  <si>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</si>
  <si>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</si>
  <si>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</si>
  <si>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</si>
  <si>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</si>
  <si>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</si>
  <si>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</si>
  <si>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</si>
  <si>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</si>
  <si>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</si>
  <si>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</si>
  <si>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</si>
  <si>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</si>
  <si>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</si>
  <si>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</si>
  <si>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</si>
  <si>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</si>
  <si>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</si>
  <si>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</si>
  <si>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</si>
  <si>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</si>
  <si>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</si>
  <si>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</si>
  <si>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</si>
  <si>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</si>
  <si>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</si>
  <si>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</si>
  <si>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</si>
  <si>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</si>
  <si>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</si>
  <si>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</si>
  <si>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</si>
  <si>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</si>
  <si>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</si>
  <si>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</si>
  <si>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</si>
  <si>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</si>
  <si>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</si>
  <si>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</si>
  <si>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</si>
  <si>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</si>
  <si>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</si>
  <si>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</si>
  <si>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</si>
  <si>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</si>
  <si>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</si>
  <si>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</si>
  <si>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</si>
  <si>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</si>
  <si>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</si>
  <si>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</si>
  <si>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</si>
  <si>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</si>
  <si>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</si>
  <si>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</si>
  <si>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</si>
  <si>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</si>
  <si>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</si>
  <si>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</si>
  <si>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</si>
  <si>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</si>
  <si>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</si>
  <si>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</si>
  <si>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</si>
  <si>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</si>
  <si>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</si>
  <si>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</si>
  <si>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</si>
  <si>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</si>
  <si>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</si>
  <si>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</si>
  <si>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</si>
  <si>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</si>
  <si>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</si>
  <si>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</si>
  <si>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</si>
  <si>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</si>
  <si>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</si>
  <si>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</si>
  <si>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</si>
  <si>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</si>
  <si>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</si>
  <si>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</si>
  <si>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</si>
  <si>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</si>
  <si>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</si>
  <si>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</si>
  <si>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</si>
  <si>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</si>
  <si>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</si>
  <si>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</si>
  <si>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</si>
  <si>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</si>
  <si>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</si>
  <si>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</si>
  <si>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</si>
  <si>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</si>
  <si>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</si>
  <si>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</si>
  <si>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</si>
  <si>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</si>
  <si>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</si>
  <si>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</si>
  <si>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</si>
  <si>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</si>
  <si>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</si>
  <si>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</si>
  <si>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</si>
  <si>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</si>
  <si>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</si>
  <si>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</si>
  <si>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</si>
  <si>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</si>
  <si>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</si>
  <si>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</si>
  <si>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</si>
  <si>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</si>
  <si>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</si>
  <si>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</si>
  <si>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</si>
  <si>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</si>
  <si>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</si>
  <si>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</si>
  <si>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</si>
  <si>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</si>
  <si>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</si>
  <si>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</si>
  <si>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</si>
  <si>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</si>
  <si>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</si>
  <si>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</si>
  <si>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</si>
  <si>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</si>
  <si>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</si>
  <si>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</si>
  <si>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</si>
  <si>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</si>
  <si>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</si>
  <si>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</si>
  <si>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</si>
  <si>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</si>
  <si>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09.06.2017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</si>
</sst>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6" t="str">
        <f>+OTCHET!B9</f>
        <v>ОБЩИНА ЧИПРОВЦИ</v>
      </c>
      <c r="C2" s="1737"/>
      <c r="D2" s="1738"/>
      <c r="E2" s="1021"/>
      <c r="F2" s="1022">
        <f>+OTCHET!H9</f>
        <v>0</v>
      </c>
      <c r="G2" s="1023" t="str">
        <f>+OTCHET!F12</f>
        <v>6210</v>
      </c>
      <c r="H2" s="1024"/>
      <c r="I2" s="1739" t="str">
        <f>+OTCHET!H603</f>
        <v>www.chiprovtci.bg</v>
      </c>
      <c r="J2" s="1740"/>
      <c r="K2" s="1015"/>
      <c r="L2" s="1741" t="str">
        <f>OTCHET!H601</f>
        <v>chiprovci@mail.bg</v>
      </c>
      <c r="M2" s="1742"/>
      <c r="N2" s="174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4">
        <f>+OTCHET!I9</f>
        <v>0</v>
      </c>
      <c r="U2" s="174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6" t="s">
        <v>1017</v>
      </c>
      <c r="T4" s="1746"/>
      <c r="U4" s="174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1019</v>
      </c>
      <c r="O6" s="1010"/>
      <c r="P6" s="1047">
        <f>OTCHET!F9</f>
        <v>42886</v>
      </c>
      <c r="Q6" s="1046" t="s">
        <v>1019</v>
      </c>
      <c r="R6" s="1048"/>
      <c r="S6" s="1747">
        <f>+Q4</f>
        <v>2017</v>
      </c>
      <c r="T6" s="1747"/>
      <c r="U6" s="174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30" t="s">
        <v>995</v>
      </c>
      <c r="T8" s="1731"/>
      <c r="U8" s="1732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733" t="s">
        <v>996</v>
      </c>
      <c r="T9" s="1734"/>
      <c r="U9" s="1735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5" t="s">
        <v>1036</v>
      </c>
      <c r="T14" s="1686"/>
      <c r="U14" s="1687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5" t="s">
        <v>1038</v>
      </c>
      <c r="T15" s="1686"/>
      <c r="U15" s="168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5" t="s">
        <v>1040</v>
      </c>
      <c r="T16" s="1686"/>
      <c r="U16" s="168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5" t="s">
        <v>1042</v>
      </c>
      <c r="T17" s="1686"/>
      <c r="U17" s="168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5" t="s">
        <v>1044</v>
      </c>
      <c r="T18" s="1686"/>
      <c r="U18" s="168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5" t="s">
        <v>1046</v>
      </c>
      <c r="T19" s="1686"/>
      <c r="U19" s="168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5" t="s">
        <v>1048</v>
      </c>
      <c r="T20" s="1686"/>
      <c r="U20" s="1687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5" t="s">
        <v>1050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0" t="s">
        <v>1052</v>
      </c>
      <c r="T22" s="1701"/>
      <c r="U22" s="1702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5" t="s">
        <v>1057</v>
      </c>
      <c r="T25" s="1686"/>
      <c r="U25" s="1687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5" t="s">
        <v>1059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0" t="s">
        <v>1061</v>
      </c>
      <c r="T27" s="1701"/>
      <c r="U27" s="1702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0" t="s">
        <v>1068</v>
      </c>
      <c r="T34" s="1701"/>
      <c r="U34" s="1702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7" t="s">
        <v>1070</v>
      </c>
      <c r="T35" s="1728"/>
      <c r="U35" s="1729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21" t="s">
        <v>1072</v>
      </c>
      <c r="T36" s="1722"/>
      <c r="U36" s="1723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4" t="s">
        <v>1074</v>
      </c>
      <c r="T37" s="1725"/>
      <c r="U37" s="1726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0" t="s">
        <v>1076</v>
      </c>
      <c r="T39" s="1701"/>
      <c r="U39" s="1702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5" t="s">
        <v>1081</v>
      </c>
      <c r="T42" s="1686"/>
      <c r="U42" s="168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5" t="s">
        <v>1083</v>
      </c>
      <c r="T43" s="1686"/>
      <c r="U43" s="1687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5" t="s">
        <v>1085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0" t="s">
        <v>1087</v>
      </c>
      <c r="T45" s="1701"/>
      <c r="U45" s="1702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2" t="s">
        <v>1089</v>
      </c>
      <c r="T47" s="1713"/>
      <c r="U47" s="1714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17567</v>
      </c>
      <c r="K50" s="1097"/>
      <c r="L50" s="1104">
        <f>+IF($P$2=33,$Q50,0)</f>
        <v>0</v>
      </c>
      <c r="M50" s="1097"/>
      <c r="N50" s="1134">
        <f>+ROUND(+G50+J50+L50,0)</f>
        <v>17567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17567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5" t="s">
        <v>1095</v>
      </c>
      <c r="T51" s="1686"/>
      <c r="U51" s="168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5" t="s">
        <v>1097</v>
      </c>
      <c r="T52" s="1686"/>
      <c r="U52" s="168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97700</v>
      </c>
      <c r="K53" s="1097"/>
      <c r="L53" s="1122">
        <f>+IF($P$2=33,$Q53,0)</f>
        <v>0</v>
      </c>
      <c r="M53" s="1097"/>
      <c r="N53" s="1123">
        <f>+ROUND(+G53+J53+L53,0)</f>
        <v>97700</v>
      </c>
      <c r="O53" s="1099"/>
      <c r="P53" s="1121">
        <f>+ROUND(OTCHET!E186+OTCHET!E189,0)</f>
        <v>0</v>
      </c>
      <c r="Q53" s="1122">
        <f>+ROUND(OTCHET!L186+OTCHET!L189,0)</f>
        <v>97700</v>
      </c>
      <c r="R53" s="1048"/>
      <c r="S53" s="1685" t="s">
        <v>1099</v>
      </c>
      <c r="T53" s="1686"/>
      <c r="U53" s="1687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21043</v>
      </c>
      <c r="K54" s="1097"/>
      <c r="L54" s="1122">
        <f>+IF($P$2=33,$Q54,0)</f>
        <v>0</v>
      </c>
      <c r="M54" s="1097"/>
      <c r="N54" s="1123">
        <f>+ROUND(+G54+J54+L54,0)</f>
        <v>21043</v>
      </c>
      <c r="O54" s="1099"/>
      <c r="P54" s="1121">
        <f>+ROUND(OTCHET!E195+OTCHET!E203,0)</f>
        <v>0</v>
      </c>
      <c r="Q54" s="1122">
        <f>+ROUND(OTCHET!L195+OTCHET!L203,0)</f>
        <v>21043</v>
      </c>
      <c r="R54" s="1048"/>
      <c r="S54" s="1715" t="s">
        <v>1101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136310</v>
      </c>
      <c r="K55" s="1097"/>
      <c r="L55" s="1210">
        <f>+ROUND(+SUM(L50:L54),0)</f>
        <v>0</v>
      </c>
      <c r="M55" s="1097"/>
      <c r="N55" s="1211">
        <f>+ROUND(+SUM(N50:N54),0)</f>
        <v>136310</v>
      </c>
      <c r="O55" s="1099"/>
      <c r="P55" s="1209">
        <f>+ROUND(+SUM(P50:P54),0)</f>
        <v>0</v>
      </c>
      <c r="Q55" s="1210">
        <f>+ROUND(+SUM(Q50:Q54),0)</f>
        <v>136310</v>
      </c>
      <c r="R55" s="1048"/>
      <c r="S55" s="1700" t="s">
        <v>1103</v>
      </c>
      <c r="T55" s="1701"/>
      <c r="U55" s="1702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5" t="s">
        <v>1108</v>
      </c>
      <c r="T58" s="1686"/>
      <c r="U58" s="168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5" t="s">
        <v>1110</v>
      </c>
      <c r="T59" s="1686"/>
      <c r="U59" s="1687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5" t="s">
        <v>1112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0" t="s">
        <v>1116</v>
      </c>
      <c r="T62" s="1701"/>
      <c r="U62" s="1702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5" t="s">
        <v>1121</v>
      </c>
      <c r="T65" s="1686"/>
      <c r="U65" s="1687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0" t="s">
        <v>1123</v>
      </c>
      <c r="T66" s="1701"/>
      <c r="U66" s="1702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1431</v>
      </c>
      <c r="K68" s="1097"/>
      <c r="L68" s="1104">
        <f>+IF($P$2=33,$Q68,0)</f>
        <v>0</v>
      </c>
      <c r="M68" s="1097"/>
      <c r="N68" s="1134">
        <f>+ROUND(+G68+J68+L68,0)</f>
        <v>1431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1431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5" t="s">
        <v>1128</v>
      </c>
      <c r="T69" s="1686"/>
      <c r="U69" s="1687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1431</v>
      </c>
      <c r="K70" s="1097"/>
      <c r="L70" s="1210">
        <f>+ROUND(+SUM(L68:L69),0)</f>
        <v>0</v>
      </c>
      <c r="M70" s="1097"/>
      <c r="N70" s="1211">
        <f>+ROUND(+SUM(N68:N69),0)</f>
        <v>1431</v>
      </c>
      <c r="O70" s="1099"/>
      <c r="P70" s="1209">
        <f>+ROUND(+SUM(P68:P69),0)</f>
        <v>0</v>
      </c>
      <c r="Q70" s="1210">
        <f>+ROUND(+SUM(Q68:Q69),0)</f>
        <v>1431</v>
      </c>
      <c r="R70" s="1048"/>
      <c r="S70" s="1700" t="s">
        <v>1130</v>
      </c>
      <c r="T70" s="1701"/>
      <c r="U70" s="1702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5" t="s">
        <v>1135</v>
      </c>
      <c r="T73" s="1686"/>
      <c r="U73" s="1687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0" t="s">
        <v>1137</v>
      </c>
      <c r="T74" s="1701"/>
      <c r="U74" s="1702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137741</v>
      </c>
      <c r="K76" s="1097"/>
      <c r="L76" s="1235">
        <f>+ROUND(L55+L62+L66+L70+L74,0)</f>
        <v>0</v>
      </c>
      <c r="M76" s="1097"/>
      <c r="N76" s="1236">
        <f>+ROUND(N55+N62+N66+N70+N74,0)</f>
        <v>137741</v>
      </c>
      <c r="O76" s="1099"/>
      <c r="P76" s="1233">
        <f>+ROUND(P55+P62+P66+P70+P74,0)</f>
        <v>0</v>
      </c>
      <c r="Q76" s="1234">
        <f>+ROUND(Q55+Q62+Q66+Q70+Q74,0)</f>
        <v>137741</v>
      </c>
      <c r="R76" s="1048"/>
      <c r="S76" s="1703" t="s">
        <v>1139</v>
      </c>
      <c r="T76" s="1704"/>
      <c r="U76" s="1705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95117</v>
      </c>
      <c r="K78" s="1097"/>
      <c r="L78" s="1110">
        <f>+IF($P$2=33,$Q78,0)</f>
        <v>0</v>
      </c>
      <c r="M78" s="1097"/>
      <c r="N78" s="1111">
        <f>+ROUND(+G78+J78+L78,0)</f>
        <v>95117</v>
      </c>
      <c r="O78" s="1099"/>
      <c r="P78" s="1109">
        <f>+ROUND(OTCHET!E415,0)</f>
        <v>0</v>
      </c>
      <c r="Q78" s="1110">
        <f>+ROUND(OTCHET!L415,0)</f>
        <v>95117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41712</v>
      </c>
      <c r="K79" s="1097"/>
      <c r="L79" s="1122">
        <f>+IF($P$2=33,$Q79,0)</f>
        <v>0</v>
      </c>
      <c r="M79" s="1097"/>
      <c r="N79" s="1123">
        <f>+ROUND(+G79+J79+L79,0)</f>
        <v>41712</v>
      </c>
      <c r="O79" s="1099"/>
      <c r="P79" s="1121">
        <f>+ROUND(OTCHET!E425,0)</f>
        <v>0</v>
      </c>
      <c r="Q79" s="1122">
        <f>+ROUND(OTCHET!L425,0)</f>
        <v>41712</v>
      </c>
      <c r="R79" s="1048"/>
      <c r="S79" s="1685" t="s">
        <v>1144</v>
      </c>
      <c r="T79" s="1686"/>
      <c r="U79" s="1687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136829</v>
      </c>
      <c r="K80" s="1097"/>
      <c r="L80" s="1244">
        <f>+ROUND(L78+L79,0)</f>
        <v>0</v>
      </c>
      <c r="M80" s="1097"/>
      <c r="N80" s="1245">
        <f>+ROUND(N78+N79,0)</f>
        <v>136829</v>
      </c>
      <c r="O80" s="1099"/>
      <c r="P80" s="1243">
        <f>+ROUND(P78+P79,0)</f>
        <v>0</v>
      </c>
      <c r="Q80" s="1244">
        <f>+ROUND(Q78+Q79,0)</f>
        <v>136829</v>
      </c>
      <c r="R80" s="1048"/>
      <c r="S80" s="1691" t="s">
        <v>1146</v>
      </c>
      <c r="T80" s="1692"/>
      <c r="U80" s="169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8">
        <f>+IF(+SUM(F81:N81)=0,0,"Контрола: дефицит/излишък = финансиране с обратен знак (Г. + Д. = 0)")</f>
        <v>0</v>
      </c>
      <c r="C81" s="1719"/>
      <c r="D81" s="1720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-912</v>
      </c>
      <c r="K82" s="1097"/>
      <c r="L82" s="1257">
        <f>+ROUND(L47,0)-ROUND(L76,0)+ROUND(L80,0)</f>
        <v>0</v>
      </c>
      <c r="M82" s="1097"/>
      <c r="N82" s="1258">
        <f>+ROUND(N47,0)-ROUND(N76,0)+ROUND(N80,0)</f>
        <v>-912</v>
      </c>
      <c r="O82" s="1259"/>
      <c r="P82" s="1256">
        <f>+ROUND(P47,0)-ROUND(P76,0)+ROUND(P80,0)</f>
        <v>0</v>
      </c>
      <c r="Q82" s="1257">
        <f>+ROUND(Q47,0)-ROUND(Q76,0)+ROUND(Q80,0)</f>
        <v>-912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912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912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912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5" t="s">
        <v>1154</v>
      </c>
      <c r="T87" s="1686"/>
      <c r="U87" s="1687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0" t="s">
        <v>1156</v>
      </c>
      <c r="T88" s="1701"/>
      <c r="U88" s="1702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5" t="s">
        <v>1161</v>
      </c>
      <c r="T91" s="1686"/>
      <c r="U91" s="168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5" t="s">
        <v>1163</v>
      </c>
      <c r="T92" s="1686"/>
      <c r="U92" s="1687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5" t="s">
        <v>1165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0" t="s">
        <v>1167</v>
      </c>
      <c r="T94" s="1701"/>
      <c r="U94" s="1702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5" t="s">
        <v>1172</v>
      </c>
      <c r="T97" s="1686"/>
      <c r="U97" s="1687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0" t="s">
        <v>1174</v>
      </c>
      <c r="T98" s="1701"/>
      <c r="U98" s="1702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2" t="s">
        <v>1176</v>
      </c>
      <c r="T100" s="1713"/>
      <c r="U100" s="1714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5" t="s">
        <v>1182</v>
      </c>
      <c r="T104" s="1686"/>
      <c r="U104" s="168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0" t="s">
        <v>1184</v>
      </c>
      <c r="T105" s="1701"/>
      <c r="U105" s="1702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6" t="s">
        <v>1187</v>
      </c>
      <c r="T107" s="1707"/>
      <c r="U107" s="170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9" t="s">
        <v>1189</v>
      </c>
      <c r="T108" s="1710"/>
      <c r="U108" s="171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0" t="s">
        <v>1191</v>
      </c>
      <c r="T109" s="1701"/>
      <c r="U109" s="170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5" t="s">
        <v>1196</v>
      </c>
      <c r="T112" s="1686"/>
      <c r="U112" s="168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0" t="s">
        <v>1198</v>
      </c>
      <c r="T113" s="1701"/>
      <c r="U113" s="1702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5" t="s">
        <v>1203</v>
      </c>
      <c r="T116" s="1686"/>
      <c r="U116" s="168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0" t="s">
        <v>1205</v>
      </c>
      <c r="T117" s="1701"/>
      <c r="U117" s="1702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3" t="s">
        <v>1207</v>
      </c>
      <c r="T119" s="1704"/>
      <c r="U119" s="1705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807</v>
      </c>
      <c r="K122" s="1097"/>
      <c r="L122" s="1122">
        <f>+IF($P$2=33,$Q122,0)</f>
        <v>0</v>
      </c>
      <c r="M122" s="1097"/>
      <c r="N122" s="1123">
        <f>+ROUND(+G122+J122+L122,0)</f>
        <v>807</v>
      </c>
      <c r="O122" s="1099"/>
      <c r="P122" s="1121">
        <f>+ROUND(OTCHET!E520,0)</f>
        <v>0</v>
      </c>
      <c r="Q122" s="1122">
        <f>+ROUND(OTCHET!L520,0)</f>
        <v>807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5" t="s">
        <v>1214</v>
      </c>
      <c r="T123" s="1686"/>
      <c r="U123" s="1687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8" t="s">
        <v>1216</v>
      </c>
      <c r="T124" s="1689"/>
      <c r="U124" s="1690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807</v>
      </c>
      <c r="K125" s="1097"/>
      <c r="L125" s="1244">
        <f>+ROUND(+SUM(L121:L124),0)</f>
        <v>0</v>
      </c>
      <c r="M125" s="1097"/>
      <c r="N125" s="1245">
        <f>+ROUND(+SUM(N121:N124),0)</f>
        <v>807</v>
      </c>
      <c r="O125" s="1099"/>
      <c r="P125" s="1243">
        <f>+ROUND(+SUM(P121:P124),0)</f>
        <v>0</v>
      </c>
      <c r="Q125" s="1244">
        <f>+ROUND(+SUM(Q121:Q124),0)</f>
        <v>807</v>
      </c>
      <c r="R125" s="1048"/>
      <c r="S125" s="1691" t="s">
        <v>1218</v>
      </c>
      <c r="T125" s="1692"/>
      <c r="U125" s="169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5" t="s">
        <v>1223</v>
      </c>
      <c r="T128" s="1686"/>
      <c r="U128" s="1687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2872</v>
      </c>
      <c r="K129" s="1097"/>
      <c r="L129" s="1122">
        <f>+IF($P$2=33,$Q129,0)</f>
        <v>0</v>
      </c>
      <c r="M129" s="1097"/>
      <c r="N129" s="1123">
        <f>+ROUND(+G129+J129+L129,0)</f>
        <v>2872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2872</v>
      </c>
      <c r="R129" s="1048"/>
      <c r="S129" s="1697" t="s">
        <v>1225</v>
      </c>
      <c r="T129" s="1698"/>
      <c r="U129" s="1699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-105</v>
      </c>
      <c r="K130" s="1097"/>
      <c r="L130" s="1297">
        <f>+ROUND(+L129-L127-L128,0)</f>
        <v>0</v>
      </c>
      <c r="M130" s="1097"/>
      <c r="N130" s="1298">
        <f>+ROUND(+N129-N127-N128,0)</f>
        <v>-105</v>
      </c>
      <c r="O130" s="1099"/>
      <c r="P130" s="1296">
        <f>+ROUND(+P129-P127-P128,0)</f>
        <v>0</v>
      </c>
      <c r="Q130" s="1297">
        <f>+ROUND(+Q129-Q127-Q128,0)</f>
        <v>-105</v>
      </c>
      <c r="R130" s="1048"/>
      <c r="S130" s="1679" t="s">
        <v>1227</v>
      </c>
      <c r="T130" s="1680"/>
      <c r="U130" s="168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2">
        <f>+IF(+SUM(F131:N131)=0,0,"Контрола: дефицит/излишък = финансиране с обратен знак (Г. + Д. = 0)")</f>
        <v>0</v>
      </c>
      <c r="C131" s="1682"/>
      <c r="D131" s="168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09.06.2017 г.</v>
      </c>
      <c r="D132" s="1249" t="s">
        <v>1229</v>
      </c>
      <c r="E132" s="1021"/>
      <c r="F132" s="1683"/>
      <c r="G132" s="1683"/>
      <c r="H132" s="1021"/>
      <c r="I132" s="1306" t="s">
        <v>1230</v>
      </c>
      <c r="J132" s="1307"/>
      <c r="K132" s="1021"/>
      <c r="L132" s="1683"/>
      <c r="M132" s="1683"/>
      <c r="N132" s="1683"/>
      <c r="O132" s="1301"/>
      <c r="P132" s="1684"/>
      <c r="Q132" s="168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8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42886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137741</v>
      </c>
      <c r="G38" s="849">
        <f>SUM(G39:G53)-G44-G46-G51-G52</f>
        <v>137741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97700</v>
      </c>
      <c r="G40" s="817">
        <f>OTCHET!I189</f>
        <v>97700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21043</v>
      </c>
      <c r="G41" s="817">
        <f>+OTCHET!I195+OTCHET!I203</f>
        <v>21043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17567</v>
      </c>
      <c r="G42" s="817">
        <f>+OTCHET!I204+OTCHET!I222+OTCHET!I271</f>
        <v>17567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1431</v>
      </c>
      <c r="G45" s="869">
        <f>+OTCHET!I255+OTCHET!I256+OTCHET!I257+OTCHET!I258</f>
        <v>1431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136829</v>
      </c>
      <c r="G54" s="895">
        <f>+G55+G56+G60</f>
        <v>136829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136829</v>
      </c>
      <c r="G56" s="904">
        <f>+OTCHET!I379+OTCHET!I387+OTCHET!I392+OTCHET!I395+OTCHET!I398+OTCHET!I401+OTCHET!I402+OTCHET!I405+OTCHET!I418+OTCHET!I419+OTCHET!I420+OTCHET!I421+OTCHET!I422</f>
        <v>136829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41712</v>
      </c>
      <c r="G57" s="908">
        <f>+OTCHET!I418+OTCHET!I419+OTCHET!I420+OTCHET!I421+OTCHET!I422</f>
        <v>41712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-912</v>
      </c>
      <c r="G62" s="930">
        <f>+G22-G38+G54-G61</f>
        <v>-912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912</v>
      </c>
      <c r="G64" s="940">
        <f>SUM(+G66+G74+G75+G82+G83+G84+G87+G88+G89+G90+G91+G92+G93)</f>
        <v>912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807</v>
      </c>
      <c r="G84" s="908">
        <f>+G85+G86</f>
        <v>807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807</v>
      </c>
      <c r="G86" s="966">
        <f>+OTCHET!I517+OTCHET!I520+OTCHET!I540</f>
        <v>807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-2872</v>
      </c>
      <c r="G89" s="817">
        <f>+OTCHET!I569+OTCHET!I570+OTCHET!I571+OTCHET!I572+OTCHET!I573+OTCHET!I574+OTCHET!I575</f>
        <v>-2872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90" zoomScaleNormal="90" zoomScalePageLayoutView="0" workbookViewId="0" topLeftCell="B507">
      <selection activeCell="I394" sqref="I39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0" t="str">
        <f>VLOOKUP(E15,SMETKA,2,FALSE)</f>
        <v>ОТЧЕТНИ ДАННИ ПО ЕБК ЗА СМЕТКИТЕ ЗА СРЕДСТВАТА ОТ ЕВРОПЕЙСКИЯ СЪЮЗ - КСФ</v>
      </c>
      <c r="C7" s="1831"/>
      <c r="D7" s="183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2" t="s">
        <v>2068</v>
      </c>
      <c r="C9" s="1833"/>
      <c r="D9" s="1834"/>
      <c r="E9" s="115">
        <v>42736</v>
      </c>
      <c r="F9" s="116">
        <v>42886</v>
      </c>
      <c r="G9" s="113"/>
      <c r="H9" s="1418"/>
      <c r="I9" s="1764"/>
      <c r="J9" s="1765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май</v>
      </c>
      <c r="G10" s="113"/>
      <c r="H10" s="114"/>
      <c r="I10" s="1766" t="s">
        <v>989</v>
      </c>
      <c r="J10" s="176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7"/>
      <c r="J11" s="1767"/>
      <c r="K11" s="113"/>
      <c r="L11" s="113"/>
      <c r="M11" s="7">
        <v>1</v>
      </c>
      <c r="N11" s="108"/>
    </row>
    <row r="12" spans="2:14" ht="27" customHeight="1">
      <c r="B12" s="1794" t="str">
        <f>VLOOKUP(F12,PRBK,2,FALSE)</f>
        <v>Чипровци</v>
      </c>
      <c r="C12" s="1795"/>
      <c r="D12" s="1796"/>
      <c r="E12" s="118" t="s">
        <v>983</v>
      </c>
      <c r="F12" s="1591" t="s">
        <v>1498</v>
      </c>
      <c r="G12" s="113"/>
      <c r="H12" s="114"/>
      <c r="I12" s="1767"/>
      <c r="J12" s="1767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5" t="s">
        <v>2042</v>
      </c>
      <c r="F19" s="1836"/>
      <c r="G19" s="1836"/>
      <c r="H19" s="1837"/>
      <c r="I19" s="1841" t="s">
        <v>2043</v>
      </c>
      <c r="J19" s="1842"/>
      <c r="K19" s="1842"/>
      <c r="L19" s="184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8" t="s">
        <v>477</v>
      </c>
      <c r="D22" s="182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8" t="s">
        <v>479</v>
      </c>
      <c r="D28" s="182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8" t="s">
        <v>131</v>
      </c>
      <c r="D33" s="182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8" t="s">
        <v>125</v>
      </c>
      <c r="D39" s="182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6" t="str">
        <f>$B$7</f>
        <v>ОТЧЕТНИ ДАННИ ПО ЕБК ЗА СМЕТКИТЕ ЗА СРЕДСТВАТА ОТ ЕВРОПЕЙСКИЯ СЪЮЗ - КСФ</v>
      </c>
      <c r="C173" s="1827"/>
      <c r="D173" s="182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1" t="str">
        <f>$B$9</f>
        <v>ОБЩИНА ЧИПРОВЦИ</v>
      </c>
      <c r="C175" s="1792"/>
      <c r="D175" s="1793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4" t="str">
        <f>$B$12</f>
        <v>Чипровци</v>
      </c>
      <c r="C178" s="1795"/>
      <c r="D178" s="179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5" t="s">
        <v>2044</v>
      </c>
      <c r="F182" s="1836"/>
      <c r="G182" s="1836"/>
      <c r="H182" s="1837"/>
      <c r="I182" s="1844" t="s">
        <v>2045</v>
      </c>
      <c r="J182" s="1845"/>
      <c r="K182" s="1845"/>
      <c r="L182" s="1846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4" t="s">
        <v>761</v>
      </c>
      <c r="D186" s="182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0" t="s">
        <v>764</v>
      </c>
      <c r="D189" s="182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97700</v>
      </c>
      <c r="J189" s="276">
        <f t="shared" si="45"/>
        <v>0</v>
      </c>
      <c r="K189" s="277">
        <f t="shared" si="45"/>
        <v>0</v>
      </c>
      <c r="L189" s="274">
        <f t="shared" si="45"/>
        <v>97700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92484</v>
      </c>
      <c r="J190" s="284">
        <f t="shared" si="46"/>
        <v>0</v>
      </c>
      <c r="K190" s="285">
        <f t="shared" si="46"/>
        <v>0</v>
      </c>
      <c r="L190" s="282">
        <f t="shared" si="46"/>
        <v>92484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4280</v>
      </c>
      <c r="J191" s="298">
        <f t="shared" si="46"/>
        <v>0</v>
      </c>
      <c r="K191" s="299">
        <f t="shared" si="46"/>
        <v>0</v>
      </c>
      <c r="L191" s="296">
        <f t="shared" si="46"/>
        <v>4280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936</v>
      </c>
      <c r="J194" s="290">
        <f t="shared" si="46"/>
        <v>0</v>
      </c>
      <c r="K194" s="291">
        <f t="shared" si="46"/>
        <v>0</v>
      </c>
      <c r="L194" s="288">
        <f t="shared" si="46"/>
        <v>936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822" t="s">
        <v>199</v>
      </c>
      <c r="D195" s="182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21043</v>
      </c>
      <c r="J195" s="276">
        <f t="shared" si="47"/>
        <v>0</v>
      </c>
      <c r="K195" s="277">
        <f t="shared" si="47"/>
        <v>0</v>
      </c>
      <c r="L195" s="274">
        <f t="shared" si="47"/>
        <v>21043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13182</v>
      </c>
      <c r="J196" s="284">
        <f t="shared" si="48"/>
        <v>0</v>
      </c>
      <c r="K196" s="285">
        <f t="shared" si="48"/>
        <v>0</v>
      </c>
      <c r="L196" s="282">
        <f t="shared" si="48"/>
        <v>13182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5580</v>
      </c>
      <c r="J199" s="298">
        <f t="shared" si="48"/>
        <v>0</v>
      </c>
      <c r="K199" s="299">
        <f t="shared" si="48"/>
        <v>0</v>
      </c>
      <c r="L199" s="296">
        <f t="shared" si="48"/>
        <v>5580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2281</v>
      </c>
      <c r="J200" s="298">
        <f t="shared" si="48"/>
        <v>0</v>
      </c>
      <c r="K200" s="299">
        <f t="shared" si="48"/>
        <v>0</v>
      </c>
      <c r="L200" s="296">
        <f t="shared" si="48"/>
        <v>2281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8" t="s">
        <v>204</v>
      </c>
      <c r="D203" s="181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0" t="s">
        <v>205</v>
      </c>
      <c r="D204" s="182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17567</v>
      </c>
      <c r="J204" s="276">
        <f t="shared" si="49"/>
        <v>0</v>
      </c>
      <c r="K204" s="277">
        <f t="shared" si="49"/>
        <v>0</v>
      </c>
      <c r="L204" s="311">
        <f t="shared" si="49"/>
        <v>17567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15809</v>
      </c>
      <c r="J205" s="284">
        <f t="shared" si="50"/>
        <v>0</v>
      </c>
      <c r="K205" s="285">
        <f t="shared" si="50"/>
        <v>0</v>
      </c>
      <c r="L205" s="282">
        <f t="shared" si="50"/>
        <v>15809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161</v>
      </c>
      <c r="J209" s="298">
        <f t="shared" si="50"/>
        <v>0</v>
      </c>
      <c r="K209" s="299">
        <f t="shared" si="50"/>
        <v>0</v>
      </c>
      <c r="L209" s="296">
        <f t="shared" si="50"/>
        <v>161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790</v>
      </c>
      <c r="J210" s="317">
        <f t="shared" si="50"/>
        <v>0</v>
      </c>
      <c r="K210" s="318">
        <f t="shared" si="50"/>
        <v>0</v>
      </c>
      <c r="L210" s="315">
        <f t="shared" si="50"/>
        <v>790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4" t="s">
        <v>279</v>
      </c>
      <c r="D222" s="181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4" t="s">
        <v>739</v>
      </c>
      <c r="D226" s="181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4" t="s">
        <v>224</v>
      </c>
      <c r="D232" s="181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4" t="s">
        <v>226</v>
      </c>
      <c r="D235" s="181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6" t="s">
        <v>227</v>
      </c>
      <c r="D236" s="181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6" t="s">
        <v>228</v>
      </c>
      <c r="D237" s="181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6" t="s">
        <v>1684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4" t="s">
        <v>229</v>
      </c>
      <c r="D239" s="181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4" t="s">
        <v>241</v>
      </c>
      <c r="D255" s="181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4" t="s">
        <v>242</v>
      </c>
      <c r="D256" s="181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4" t="s">
        <v>243</v>
      </c>
      <c r="D257" s="181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4" t="s">
        <v>244</v>
      </c>
      <c r="D258" s="181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1431</v>
      </c>
      <c r="J258" s="276">
        <f t="shared" si="64"/>
        <v>0</v>
      </c>
      <c r="K258" s="277">
        <f t="shared" si="64"/>
        <v>0</v>
      </c>
      <c r="L258" s="311">
        <f t="shared" si="64"/>
        <v>1431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1431</v>
      </c>
      <c r="J264" s="290">
        <f t="shared" si="65"/>
        <v>0</v>
      </c>
      <c r="K264" s="291">
        <f t="shared" si="65"/>
        <v>0</v>
      </c>
      <c r="L264" s="288">
        <f t="shared" si="65"/>
        <v>1431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814" t="s">
        <v>1689</v>
      </c>
      <c r="D265" s="181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4" t="s">
        <v>1686</v>
      </c>
      <c r="D269" s="181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4" t="s">
        <v>1687</v>
      </c>
      <c r="D270" s="181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6" t="s">
        <v>254</v>
      </c>
      <c r="D271" s="181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4" t="s">
        <v>280</v>
      </c>
      <c r="D272" s="181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2" t="s">
        <v>255</v>
      </c>
      <c r="D275" s="181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2" t="s">
        <v>256</v>
      </c>
      <c r="D276" s="181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2" t="s">
        <v>642</v>
      </c>
      <c r="D284" s="181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2" t="s">
        <v>702</v>
      </c>
      <c r="D287" s="181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4" t="s">
        <v>703</v>
      </c>
      <c r="D288" s="181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7" t="s">
        <v>933</v>
      </c>
      <c r="D293" s="180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9" t="s">
        <v>711</v>
      </c>
      <c r="D297" s="181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137741</v>
      </c>
      <c r="J301" s="398">
        <f t="shared" si="79"/>
        <v>0</v>
      </c>
      <c r="K301" s="399">
        <f t="shared" si="79"/>
        <v>0</v>
      </c>
      <c r="L301" s="396">
        <f t="shared" si="79"/>
        <v>137741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6" t="str">
        <f>$B$7</f>
        <v>ОТЧЕТНИ ДАННИ ПО ЕБК ЗА СМЕТКИТЕ ЗА СРЕДСТВАТА ОТ ЕВРОПЕЙСКИЯ СЪЮЗ - КСФ</v>
      </c>
      <c r="C344" s="1806"/>
      <c r="D344" s="180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1" t="str">
        <f>$B$9</f>
        <v>ОБЩИНА ЧИПРОВЦИ</v>
      </c>
      <c r="C346" s="1792"/>
      <c r="D346" s="1793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4" t="str">
        <f>$B$12</f>
        <v>Чипровци</v>
      </c>
      <c r="C349" s="1795"/>
      <c r="D349" s="179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7" t="s">
        <v>2046</v>
      </c>
      <c r="F353" s="1848"/>
      <c r="G353" s="1848"/>
      <c r="H353" s="1849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4" t="s">
        <v>283</v>
      </c>
      <c r="D357" s="1805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8" t="s">
        <v>294</v>
      </c>
      <c r="D371" s="176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8" t="s">
        <v>316</v>
      </c>
      <c r="D379" s="176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8" t="s">
        <v>260</v>
      </c>
      <c r="D384" s="1769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8" t="s">
        <v>261</v>
      </c>
      <c r="D387" s="1769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8" t="s">
        <v>263</v>
      </c>
      <c r="D392" s="1769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-1539</v>
      </c>
      <c r="J392" s="445">
        <f t="shared" si="91"/>
        <v>0</v>
      </c>
      <c r="K392" s="446">
        <f>SUM(K393:K394)</f>
        <v>0</v>
      </c>
      <c r="L392" s="1380">
        <f t="shared" si="91"/>
        <v>-1539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63</v>
      </c>
      <c r="J393" s="153"/>
      <c r="K393" s="154">
        <v>0</v>
      </c>
      <c r="L393" s="1381">
        <f>I393+J393+K393</f>
        <v>63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-1602</v>
      </c>
      <c r="J394" s="174"/>
      <c r="K394" s="175">
        <v>0</v>
      </c>
      <c r="L394" s="1385">
        <f>I394+J394+K394</f>
        <v>-1602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768" t="s">
        <v>264</v>
      </c>
      <c r="D395" s="1769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96656</v>
      </c>
      <c r="J395" s="1655">
        <f t="shared" si="92"/>
        <v>0</v>
      </c>
      <c r="K395" s="446">
        <f>SUM(K396:K397)</f>
        <v>0</v>
      </c>
      <c r="L395" s="1380">
        <f t="shared" si="92"/>
        <v>96656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96656</v>
      </c>
      <c r="J396" s="1647"/>
      <c r="K396" s="1653">
        <v>0</v>
      </c>
      <c r="L396" s="1381">
        <f>I396+J396+K396</f>
        <v>96656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8" t="s">
        <v>942</v>
      </c>
      <c r="D398" s="1769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8" t="s">
        <v>697</v>
      </c>
      <c r="D401" s="1769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8" t="s">
        <v>698</v>
      </c>
      <c r="D402" s="1769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8" t="s">
        <v>716</v>
      </c>
      <c r="D405" s="1769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8" t="s">
        <v>267</v>
      </c>
      <c r="D408" s="176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95117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95117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8" t="s">
        <v>784</v>
      </c>
      <c r="D418" s="1769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8" t="s">
        <v>721</v>
      </c>
      <c r="D419" s="1769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8" t="s">
        <v>268</v>
      </c>
      <c r="D420" s="1769"/>
      <c r="E420" s="1380">
        <f>F420+G420+H420</f>
        <v>0</v>
      </c>
      <c r="F420" s="1630"/>
      <c r="G420" s="1631"/>
      <c r="H420" s="1481">
        <v>0</v>
      </c>
      <c r="I420" s="1630">
        <v>44081</v>
      </c>
      <c r="J420" s="1631"/>
      <c r="K420" s="1481">
        <v>0</v>
      </c>
      <c r="L420" s="1380">
        <f>I420+J420+K420</f>
        <v>44081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8" t="s">
        <v>700</v>
      </c>
      <c r="D421" s="1769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8" t="s">
        <v>946</v>
      </c>
      <c r="D422" s="176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-2369</v>
      </c>
      <c r="J422" s="445">
        <f t="shared" si="99"/>
        <v>0</v>
      </c>
      <c r="K422" s="446">
        <f t="shared" si="99"/>
        <v>0</v>
      </c>
      <c r="L422" s="1380">
        <f t="shared" si="99"/>
        <v>-2369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-2369</v>
      </c>
      <c r="J423" s="153"/>
      <c r="K423" s="154">
        <v>0</v>
      </c>
      <c r="L423" s="1381">
        <f>I423+J423+K423</f>
        <v>-2369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41712</v>
      </c>
      <c r="J425" s="515">
        <f t="shared" si="100"/>
        <v>0</v>
      </c>
      <c r="K425" s="516">
        <f t="shared" si="100"/>
        <v>0</v>
      </c>
      <c r="L425" s="513">
        <f t="shared" si="100"/>
        <v>41712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7" t="str">
        <f>$B$7</f>
        <v>ОТЧЕТНИ ДАННИ ПО ЕБК ЗА СМЕТКИТЕ ЗА СРЕДСТВАТА ОТ ЕВРОПЕЙСКИЯ СЪЮЗ - КСФ</v>
      </c>
      <c r="C429" s="1798"/>
      <c r="D429" s="179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91" t="str">
        <f>$B$9</f>
        <v>ОБЩИНА ЧИПРОВЦИ</v>
      </c>
      <c r="C431" s="1792"/>
      <c r="D431" s="1793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4" t="str">
        <f>$B$12</f>
        <v>Чипровци</v>
      </c>
      <c r="C434" s="1795"/>
      <c r="D434" s="179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5" t="s">
        <v>2048</v>
      </c>
      <c r="F438" s="1836"/>
      <c r="G438" s="1836"/>
      <c r="H438" s="183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-912</v>
      </c>
      <c r="J441" s="548">
        <f t="shared" si="103"/>
        <v>0</v>
      </c>
      <c r="K441" s="549">
        <f t="shared" si="103"/>
        <v>0</v>
      </c>
      <c r="L441" s="550">
        <f t="shared" si="103"/>
        <v>-912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912</v>
      </c>
      <c r="J442" s="555">
        <f t="shared" si="104"/>
        <v>0</v>
      </c>
      <c r="K442" s="556">
        <f t="shared" si="104"/>
        <v>0</v>
      </c>
      <c r="L442" s="557">
        <f>+L593</f>
        <v>912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9" t="str">
        <f>$B$7</f>
        <v>ОТЧЕТНИ ДАННИ ПО ЕБК ЗА СМЕТКИТЕ ЗА СРЕДСТВАТА ОТ ЕВРОПЕЙСКИЯ СЪЮЗ - КСФ</v>
      </c>
      <c r="C445" s="1800"/>
      <c r="D445" s="180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91" t="str">
        <f>$B$9</f>
        <v>ОБЩИНА ЧИПРОВЦИ</v>
      </c>
      <c r="C447" s="1792"/>
      <c r="D447" s="1793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4" t="str">
        <f>$B$12</f>
        <v>Чипровци</v>
      </c>
      <c r="C450" s="1795"/>
      <c r="D450" s="179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8" t="s">
        <v>2050</v>
      </c>
      <c r="F454" s="1839"/>
      <c r="G454" s="1839"/>
      <c r="H454" s="184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3" t="s">
        <v>785</v>
      </c>
      <c r="D457" s="1784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8" t="s">
        <v>788</v>
      </c>
      <c r="D461" s="177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8" t="s">
        <v>2024</v>
      </c>
      <c r="D464" s="177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3" t="s">
        <v>791</v>
      </c>
      <c r="D467" s="1784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9" t="s">
        <v>798</v>
      </c>
      <c r="D474" s="178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81" t="s">
        <v>950</v>
      </c>
      <c r="D477" s="178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6" t="s">
        <v>955</v>
      </c>
      <c r="D493" s="178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6" t="s">
        <v>24</v>
      </c>
      <c r="D498" s="178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5" t="s">
        <v>956</v>
      </c>
      <c r="D499" s="178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81" t="s">
        <v>33</v>
      </c>
      <c r="D508" s="178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81" t="s">
        <v>37</v>
      </c>
      <c r="D512" s="178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81" t="s">
        <v>957</v>
      </c>
      <c r="D517" s="178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6" t="s">
        <v>958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807</v>
      </c>
      <c r="J520" s="581">
        <f t="shared" si="125"/>
        <v>0</v>
      </c>
      <c r="K520" s="582">
        <f t="shared" si="125"/>
        <v>0</v>
      </c>
      <c r="L520" s="579">
        <f t="shared" si="125"/>
        <v>807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807</v>
      </c>
      <c r="J523" s="159"/>
      <c r="K523" s="586">
        <v>0</v>
      </c>
      <c r="L523" s="1389">
        <f t="shared" si="121"/>
        <v>807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9" t="s">
        <v>320</v>
      </c>
      <c r="D527" s="179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81" t="s">
        <v>960</v>
      </c>
      <c r="D531" s="178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6" t="s">
        <v>961</v>
      </c>
      <c r="D532" s="1786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8" t="s">
        <v>962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81" t="s">
        <v>963</v>
      </c>
      <c r="D540" s="178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8" t="s">
        <v>972</v>
      </c>
      <c r="D562" s="178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105</v>
      </c>
      <c r="J562" s="581">
        <f t="shared" si="133"/>
        <v>0</v>
      </c>
      <c r="K562" s="582">
        <f t="shared" si="133"/>
        <v>0</v>
      </c>
      <c r="L562" s="579">
        <f t="shared" si="133"/>
        <v>105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-2872</v>
      </c>
      <c r="J569" s="153"/>
      <c r="K569" s="1669">
        <v>0</v>
      </c>
      <c r="L569" s="1395">
        <f t="shared" si="134"/>
        <v>-2872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8" t="s">
        <v>977</v>
      </c>
      <c r="D582" s="177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8" t="s">
        <v>850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912</v>
      </c>
      <c r="J593" s="665">
        <f t="shared" si="138"/>
        <v>0</v>
      </c>
      <c r="K593" s="667">
        <f t="shared" si="138"/>
        <v>0</v>
      </c>
      <c r="L593" s="663">
        <f t="shared" si="138"/>
        <v>912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70" t="s">
        <v>2061</v>
      </c>
      <c r="H596" s="1771"/>
      <c r="I596" s="1771"/>
      <c r="J596" s="177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8" t="s">
        <v>895</v>
      </c>
      <c r="H597" s="1758"/>
      <c r="I597" s="1758"/>
      <c r="J597" s="1758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773" t="s">
        <v>2062</v>
      </c>
      <c r="H599" s="1774"/>
      <c r="I599" s="1774"/>
      <c r="J599" s="1775"/>
      <c r="K599" s="103"/>
      <c r="L599" s="229"/>
      <c r="M599" s="7">
        <v>1</v>
      </c>
      <c r="N599" s="519"/>
    </row>
    <row r="600" spans="1:14" ht="21.75" customHeight="1">
      <c r="A600" s="23"/>
      <c r="B600" s="1756" t="s">
        <v>898</v>
      </c>
      <c r="C600" s="1757"/>
      <c r="D600" s="673" t="s">
        <v>899</v>
      </c>
      <c r="E600" s="674"/>
      <c r="F600" s="675"/>
      <c r="G600" s="1758" t="s">
        <v>895</v>
      </c>
      <c r="H600" s="1758"/>
      <c r="I600" s="1758"/>
      <c r="J600" s="1758"/>
      <c r="K600" s="103"/>
      <c r="L600" s="229"/>
      <c r="M600" s="7">
        <v>1</v>
      </c>
      <c r="N600" s="519"/>
    </row>
    <row r="601" spans="1:14" ht="24.75" customHeight="1">
      <c r="A601" s="36"/>
      <c r="B601" s="1759" t="s">
        <v>2069</v>
      </c>
      <c r="C601" s="1760"/>
      <c r="D601" s="676" t="s">
        <v>900</v>
      </c>
      <c r="E601" s="677" t="s">
        <v>2059</v>
      </c>
      <c r="F601" s="678">
        <v>878101238</v>
      </c>
      <c r="G601" s="679" t="s">
        <v>901</v>
      </c>
      <c r="H601" s="1676" t="s">
        <v>2063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61" t="s">
        <v>2064</v>
      </c>
      <c r="I603" s="1762"/>
      <c r="J603" s="1763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9" t="str">
        <f>$B$7</f>
        <v>ОТЧЕТНИ ДАННИ ПО ЕБК ЗА СМЕТКИТЕ ЗА СРЕДСТВАТА ОТ ЕВРОПЕЙСКИЯ СЪЮЗ - КСФ</v>
      </c>
      <c r="C608" s="1800"/>
      <c r="D608" s="180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91" t="str">
        <f>$B$9</f>
        <v>ОБЩИНА ЧИПРОВЦИ</v>
      </c>
      <c r="C610" s="1792"/>
      <c r="D610" s="1793"/>
      <c r="E610" s="115">
        <f>$E$9</f>
        <v>42736</v>
      </c>
      <c r="F610" s="227">
        <f>$F$9</f>
        <v>42886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50" t="str">
        <f>$B$12</f>
        <v>Чипровци</v>
      </c>
      <c r="C613" s="1851"/>
      <c r="D613" s="1852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5" t="s">
        <v>2054</v>
      </c>
      <c r="F617" s="1836"/>
      <c r="G617" s="1836"/>
      <c r="H617" s="1837"/>
      <c r="I617" s="1844" t="s">
        <v>2055</v>
      </c>
      <c r="J617" s="1845"/>
      <c r="K617" s="1845"/>
      <c r="L617" s="1846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4" t="s">
        <v>761</v>
      </c>
      <c r="D624" s="182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20" t="s">
        <v>764</v>
      </c>
      <c r="D627" s="1821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92941</v>
      </c>
      <c r="J627" s="276">
        <f t="shared" si="141"/>
        <v>0</v>
      </c>
      <c r="K627" s="277">
        <f t="shared" si="141"/>
        <v>0</v>
      </c>
      <c r="L627" s="274">
        <f t="shared" si="141"/>
        <v>92941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92484</v>
      </c>
      <c r="J628" s="153"/>
      <c r="K628" s="1421"/>
      <c r="L628" s="282">
        <f>I628+J628+K628</f>
        <v>92484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457</v>
      </c>
      <c r="J632" s="174"/>
      <c r="K632" s="1427"/>
      <c r="L632" s="288">
        <f>I632+J632+K632</f>
        <v>457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822" t="s">
        <v>199</v>
      </c>
      <c r="D633" s="1823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20427</v>
      </c>
      <c r="J633" s="276">
        <f t="shared" si="142"/>
        <v>0</v>
      </c>
      <c r="K633" s="277">
        <f t="shared" si="142"/>
        <v>0</v>
      </c>
      <c r="L633" s="274">
        <f t="shared" si="142"/>
        <v>20427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12860</v>
      </c>
      <c r="J634" s="153"/>
      <c r="K634" s="1421"/>
      <c r="L634" s="282">
        <f aca="true" t="shared" si="144" ref="L634:L641">I634+J634+K634</f>
        <v>12860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5395</v>
      </c>
      <c r="J637" s="159"/>
      <c r="K637" s="1426"/>
      <c r="L637" s="296">
        <f t="shared" si="144"/>
        <v>5395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2172</v>
      </c>
      <c r="J638" s="159"/>
      <c r="K638" s="1426"/>
      <c r="L638" s="296">
        <f t="shared" si="144"/>
        <v>2172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8" t="s">
        <v>204</v>
      </c>
      <c r="D641" s="181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20" t="s">
        <v>205</v>
      </c>
      <c r="D642" s="1821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161</v>
      </c>
      <c r="J642" s="276">
        <f t="shared" si="145"/>
        <v>0</v>
      </c>
      <c r="K642" s="277">
        <f t="shared" si="145"/>
        <v>0</v>
      </c>
      <c r="L642" s="311">
        <f t="shared" si="145"/>
        <v>161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161</v>
      </c>
      <c r="J647" s="159"/>
      <c r="K647" s="1426"/>
      <c r="L647" s="296">
        <f t="shared" si="147"/>
        <v>161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4" t="s">
        <v>279</v>
      </c>
      <c r="D660" s="1815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4" t="s">
        <v>739</v>
      </c>
      <c r="D664" s="1815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4" t="s">
        <v>224</v>
      </c>
      <c r="D670" s="1815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4" t="s">
        <v>226</v>
      </c>
      <c r="D673" s="1815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6" t="s">
        <v>227</v>
      </c>
      <c r="D674" s="1817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6" t="s">
        <v>228</v>
      </c>
      <c r="D675" s="1817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6" t="s">
        <v>1688</v>
      </c>
      <c r="D676" s="1817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4" t="s">
        <v>229</v>
      </c>
      <c r="D677" s="1815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4" t="s">
        <v>241</v>
      </c>
      <c r="D693" s="1815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4" t="s">
        <v>242</v>
      </c>
      <c r="D694" s="1815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4" t="s">
        <v>243</v>
      </c>
      <c r="D695" s="1815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4" t="s">
        <v>244</v>
      </c>
      <c r="D696" s="1815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4" t="s">
        <v>1689</v>
      </c>
      <c r="D703" s="1815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4" t="s">
        <v>1686</v>
      </c>
      <c r="D707" s="1815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4" t="s">
        <v>1687</v>
      </c>
      <c r="D708" s="1815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6" t="s">
        <v>254</v>
      </c>
      <c r="D709" s="1817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4" t="s">
        <v>280</v>
      </c>
      <c r="D710" s="1815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12" t="s">
        <v>255</v>
      </c>
      <c r="D713" s="1813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12" t="s">
        <v>256</v>
      </c>
      <c r="D714" s="1813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12" t="s">
        <v>642</v>
      </c>
      <c r="D722" s="1813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12" t="s">
        <v>702</v>
      </c>
      <c r="D725" s="1813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4" t="s">
        <v>703</v>
      </c>
      <c r="D726" s="1815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7" t="s">
        <v>933</v>
      </c>
      <c r="D731" s="180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9" t="s">
        <v>711</v>
      </c>
      <c r="D735" s="181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9" t="s">
        <v>711</v>
      </c>
      <c r="D736" s="181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113529</v>
      </c>
      <c r="J740" s="398">
        <f t="shared" si="173"/>
        <v>0</v>
      </c>
      <c r="K740" s="399">
        <f t="shared" si="173"/>
        <v>0</v>
      </c>
      <c r="L740" s="396">
        <f t="shared" si="173"/>
        <v>113529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9" t="str">
        <f>$B$7</f>
        <v>ОТЧЕТНИ ДАННИ ПО ЕБК ЗА СМЕТКИТЕ ЗА СРЕДСТВАТА ОТ ЕВРОПЕЙСКИЯ СЪЮЗ - КСФ</v>
      </c>
      <c r="C746" s="1800"/>
      <c r="D746" s="1800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91" t="str">
        <f>$B$9</f>
        <v>ОБЩИНА ЧИПРОВЦИ</v>
      </c>
      <c r="C748" s="1792"/>
      <c r="D748" s="1793"/>
      <c r="E748" s="115">
        <f>$E$9</f>
        <v>42736</v>
      </c>
      <c r="F748" s="227">
        <f>$F$9</f>
        <v>42886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50" t="str">
        <f>$B$12</f>
        <v>Чипровци</v>
      </c>
      <c r="C751" s="1851"/>
      <c r="D751" s="1852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5" t="s">
        <v>2054</v>
      </c>
      <c r="F755" s="1836"/>
      <c r="G755" s="1836"/>
      <c r="H755" s="1837"/>
      <c r="I755" s="1844" t="s">
        <v>2055</v>
      </c>
      <c r="J755" s="1845"/>
      <c r="K755" s="1845"/>
      <c r="L755" s="1846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4" t="s">
        <v>761</v>
      </c>
      <c r="D762" s="182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20" t="s">
        <v>764</v>
      </c>
      <c r="D765" s="1821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4392</v>
      </c>
      <c r="J765" s="276">
        <f t="shared" si="176"/>
        <v>0</v>
      </c>
      <c r="K765" s="277">
        <f t="shared" si="176"/>
        <v>0</v>
      </c>
      <c r="L765" s="274">
        <f t="shared" si="176"/>
        <v>4392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4280</v>
      </c>
      <c r="J767" s="159"/>
      <c r="K767" s="1426"/>
      <c r="L767" s="296">
        <f>I767+J767+K767</f>
        <v>4280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112</v>
      </c>
      <c r="J770" s="174"/>
      <c r="K770" s="1427"/>
      <c r="L770" s="288">
        <f>I770+J770+K770</f>
        <v>112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822" t="s">
        <v>199</v>
      </c>
      <c r="D771" s="1823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499</v>
      </c>
      <c r="J771" s="276">
        <f t="shared" si="177"/>
        <v>0</v>
      </c>
      <c r="K771" s="277">
        <f t="shared" si="177"/>
        <v>0</v>
      </c>
      <c r="L771" s="274">
        <f t="shared" si="177"/>
        <v>499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252</v>
      </c>
      <c r="J772" s="153"/>
      <c r="K772" s="1421"/>
      <c r="L772" s="282">
        <f aca="true" t="shared" si="179" ref="L772:L779">I772+J772+K772</f>
        <v>252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156</v>
      </c>
      <c r="J775" s="159"/>
      <c r="K775" s="1426"/>
      <c r="L775" s="296">
        <f t="shared" si="179"/>
        <v>156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91</v>
      </c>
      <c r="J776" s="159"/>
      <c r="K776" s="1426"/>
      <c r="L776" s="296">
        <f t="shared" si="179"/>
        <v>91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8" t="s">
        <v>204</v>
      </c>
      <c r="D779" s="181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20" t="s">
        <v>205</v>
      </c>
      <c r="D780" s="1821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4" t="s">
        <v>279</v>
      </c>
      <c r="D798" s="1815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4" t="s">
        <v>739</v>
      </c>
      <c r="D802" s="1815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4" t="s">
        <v>224</v>
      </c>
      <c r="D808" s="1815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4" t="s">
        <v>226</v>
      </c>
      <c r="D811" s="1815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6" t="s">
        <v>227</v>
      </c>
      <c r="D812" s="1817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6" t="s">
        <v>228</v>
      </c>
      <c r="D813" s="1817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6" t="s">
        <v>1688</v>
      </c>
      <c r="D814" s="1817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4" t="s">
        <v>229</v>
      </c>
      <c r="D815" s="1815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4" t="s">
        <v>241</v>
      </c>
      <c r="D831" s="1815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4" t="s">
        <v>242</v>
      </c>
      <c r="D832" s="1815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4" t="s">
        <v>243</v>
      </c>
      <c r="D833" s="1815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4" t="s">
        <v>244</v>
      </c>
      <c r="D834" s="1815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1431</v>
      </c>
      <c r="J834" s="276">
        <f t="shared" si="195"/>
        <v>0</v>
      </c>
      <c r="K834" s="277">
        <f t="shared" si="195"/>
        <v>0</v>
      </c>
      <c r="L834" s="311">
        <f t="shared" si="195"/>
        <v>1431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1431</v>
      </c>
      <c r="J840" s="174"/>
      <c r="K840" s="1427"/>
      <c r="L840" s="288">
        <f t="shared" si="197"/>
        <v>1431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814" t="s">
        <v>1689</v>
      </c>
      <c r="D841" s="1815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4" t="s">
        <v>1686</v>
      </c>
      <c r="D845" s="1815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4" t="s">
        <v>1687</v>
      </c>
      <c r="D846" s="1815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6" t="s">
        <v>254</v>
      </c>
      <c r="D847" s="1817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4" t="s">
        <v>280</v>
      </c>
      <c r="D848" s="1815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12" t="s">
        <v>255</v>
      </c>
      <c r="D851" s="1813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12" t="s">
        <v>256</v>
      </c>
      <c r="D852" s="1813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12" t="s">
        <v>642</v>
      </c>
      <c r="D860" s="1813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12" t="s">
        <v>702</v>
      </c>
      <c r="D863" s="1813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4" t="s">
        <v>703</v>
      </c>
      <c r="D864" s="1815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7" t="s">
        <v>933</v>
      </c>
      <c r="D869" s="1808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9" t="s">
        <v>711</v>
      </c>
      <c r="D873" s="1810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9" t="s">
        <v>711</v>
      </c>
      <c r="D874" s="1810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6322</v>
      </c>
      <c r="J878" s="398">
        <f t="shared" si="208"/>
        <v>0</v>
      </c>
      <c r="K878" s="399">
        <f t="shared" si="208"/>
        <v>0</v>
      </c>
      <c r="L878" s="396">
        <f t="shared" si="208"/>
        <v>6322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9" t="str">
        <f>$B$7</f>
        <v>ОТЧЕТНИ ДАННИ ПО ЕБК ЗА СМЕТКИТЕ ЗА СРЕДСТВАТА ОТ ЕВРОПЕЙСКИЯ СЪЮЗ - КСФ</v>
      </c>
      <c r="C884" s="1800"/>
      <c r="D884" s="1800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91" t="str">
        <f>$B$9</f>
        <v>ОБЩИНА ЧИПРОВЦИ</v>
      </c>
      <c r="C886" s="1792"/>
      <c r="D886" s="1793"/>
      <c r="E886" s="115">
        <f>$E$9</f>
        <v>42736</v>
      </c>
      <c r="F886" s="227">
        <f>$F$9</f>
        <v>42886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50" t="str">
        <f>$B$12</f>
        <v>Чипровци</v>
      </c>
      <c r="C889" s="1851"/>
      <c r="D889" s="1852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5" t="s">
        <v>2054</v>
      </c>
      <c r="F893" s="1836"/>
      <c r="G893" s="1836"/>
      <c r="H893" s="1837"/>
      <c r="I893" s="1844" t="s">
        <v>2055</v>
      </c>
      <c r="J893" s="1845"/>
      <c r="K893" s="1845"/>
      <c r="L893" s="1846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4" t="s">
        <v>761</v>
      </c>
      <c r="D900" s="182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20" t="s">
        <v>764</v>
      </c>
      <c r="D903" s="1821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367</v>
      </c>
      <c r="J903" s="276">
        <f t="shared" si="211"/>
        <v>0</v>
      </c>
      <c r="K903" s="277">
        <f t="shared" si="211"/>
        <v>0</v>
      </c>
      <c r="L903" s="274">
        <f t="shared" si="211"/>
        <v>367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367</v>
      </c>
      <c r="J908" s="174"/>
      <c r="K908" s="1427"/>
      <c r="L908" s="288">
        <f>I908+J908+K908</f>
        <v>367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822" t="s">
        <v>199</v>
      </c>
      <c r="D909" s="1823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117</v>
      </c>
      <c r="J909" s="276">
        <f t="shared" si="212"/>
        <v>0</v>
      </c>
      <c r="K909" s="277">
        <f t="shared" si="212"/>
        <v>0</v>
      </c>
      <c r="L909" s="274">
        <f t="shared" si="212"/>
        <v>117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70</v>
      </c>
      <c r="J910" s="153"/>
      <c r="K910" s="1421"/>
      <c r="L910" s="282">
        <f aca="true" t="shared" si="214" ref="L910:L917">I910+J910+K910</f>
        <v>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29</v>
      </c>
      <c r="J913" s="159"/>
      <c r="K913" s="1426"/>
      <c r="L913" s="296">
        <f t="shared" si="214"/>
        <v>29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18</v>
      </c>
      <c r="J914" s="159"/>
      <c r="K914" s="1426"/>
      <c r="L914" s="296">
        <f t="shared" si="214"/>
        <v>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8" t="s">
        <v>204</v>
      </c>
      <c r="D917" s="181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20" t="s">
        <v>205</v>
      </c>
      <c r="D918" s="1821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16599</v>
      </c>
      <c r="J918" s="276">
        <f t="shared" si="215"/>
        <v>0</v>
      </c>
      <c r="K918" s="277">
        <f t="shared" si="215"/>
        <v>0</v>
      </c>
      <c r="L918" s="311">
        <f t="shared" si="215"/>
        <v>16599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15809</v>
      </c>
      <c r="J919" s="153"/>
      <c r="K919" s="1421"/>
      <c r="L919" s="282">
        <f aca="true" t="shared" si="217" ref="L919:L935">I919+J919+K919</f>
        <v>15809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790</v>
      </c>
      <c r="J924" s="165"/>
      <c r="K924" s="1422"/>
      <c r="L924" s="315">
        <f t="shared" si="217"/>
        <v>790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4" t="s">
        <v>279</v>
      </c>
      <c r="D936" s="1815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4" t="s">
        <v>739</v>
      </c>
      <c r="D940" s="1815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4" t="s">
        <v>224</v>
      </c>
      <c r="D946" s="1815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4" t="s">
        <v>226</v>
      </c>
      <c r="D949" s="1815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6" t="s">
        <v>227</v>
      </c>
      <c r="D950" s="1817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6" t="s">
        <v>228</v>
      </c>
      <c r="D951" s="1817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6" t="s">
        <v>1688</v>
      </c>
      <c r="D952" s="1817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4" t="s">
        <v>229</v>
      </c>
      <c r="D953" s="1815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4" t="s">
        <v>241</v>
      </c>
      <c r="D969" s="1815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4" t="s">
        <v>242</v>
      </c>
      <c r="D970" s="1815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4" t="s">
        <v>243</v>
      </c>
      <c r="D971" s="1815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4" t="s">
        <v>244</v>
      </c>
      <c r="D972" s="1815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4" t="s">
        <v>1689</v>
      </c>
      <c r="D979" s="1815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4" t="s">
        <v>1686</v>
      </c>
      <c r="D983" s="1815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4" t="s">
        <v>1687</v>
      </c>
      <c r="D984" s="1815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6" t="s">
        <v>254</v>
      </c>
      <c r="D985" s="1817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4" t="s">
        <v>280</v>
      </c>
      <c r="D986" s="1815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12" t="s">
        <v>255</v>
      </c>
      <c r="D989" s="1813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12" t="s">
        <v>256</v>
      </c>
      <c r="D990" s="1813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12" t="s">
        <v>642</v>
      </c>
      <c r="D998" s="1813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12" t="s">
        <v>702</v>
      </c>
      <c r="D1001" s="1813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4" t="s">
        <v>703</v>
      </c>
      <c r="D1002" s="1815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7" t="s">
        <v>933</v>
      </c>
      <c r="D1007" s="1808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9" t="s">
        <v>711</v>
      </c>
      <c r="D1011" s="1810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9" t="s">
        <v>711</v>
      </c>
      <c r="D1012" s="1810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17083</v>
      </c>
      <c r="J1016" s="398">
        <f t="shared" si="243"/>
        <v>0</v>
      </c>
      <c r="K1016" s="399">
        <f t="shared" si="243"/>
        <v>0</v>
      </c>
      <c r="L1016" s="396">
        <f t="shared" si="243"/>
        <v>17083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9" t="str">
        <f>$B$7</f>
        <v>ОТЧЕТНИ ДАННИ ПО ЕБК ЗА СМЕТКИТЕ ЗА СРЕДСТВАТА ОТ ЕВРОПЕЙСКИЯ СЪЮЗ - КСФ</v>
      </c>
      <c r="C1022" s="1800"/>
      <c r="D1022" s="1800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91" t="str">
        <f>$B$9</f>
        <v>ОБЩИНА ЧИПРОВЦИ</v>
      </c>
      <c r="C1024" s="1792"/>
      <c r="D1024" s="1793"/>
      <c r="E1024" s="115">
        <f>$E$9</f>
        <v>42736</v>
      </c>
      <c r="F1024" s="227">
        <f>$F$9</f>
        <v>42886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50" t="str">
        <f>$B$12</f>
        <v>Чипровци</v>
      </c>
      <c r="C1027" s="1851"/>
      <c r="D1027" s="1852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5" t="s">
        <v>2054</v>
      </c>
      <c r="F1031" s="1836"/>
      <c r="G1031" s="1836"/>
      <c r="H1031" s="1837"/>
      <c r="I1031" s="1844" t="s">
        <v>2055</v>
      </c>
      <c r="J1031" s="1845"/>
      <c r="K1031" s="1845"/>
      <c r="L1031" s="1846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4" t="s">
        <v>761</v>
      </c>
      <c r="D1038" s="182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20" t="s">
        <v>764</v>
      </c>
      <c r="D1041" s="1821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0</v>
      </c>
      <c r="J1041" s="276">
        <f t="shared" si="246"/>
        <v>0</v>
      </c>
      <c r="K1041" s="277">
        <f t="shared" si="246"/>
        <v>0</v>
      </c>
      <c r="L1041" s="274">
        <f t="shared" si="246"/>
        <v>0</v>
      </c>
      <c r="M1041" s="12">
        <f t="shared" si="245"/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822" t="s">
        <v>199</v>
      </c>
      <c r="D1047" s="1823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0</v>
      </c>
      <c r="J1047" s="276">
        <f t="shared" si="247"/>
        <v>0</v>
      </c>
      <c r="K1047" s="277">
        <f t="shared" si="247"/>
        <v>0</v>
      </c>
      <c r="L1047" s="274">
        <f t="shared" si="247"/>
        <v>0</v>
      </c>
      <c r="M1047" s="12">
        <f t="shared" si="245"/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/>
      <c r="J1048" s="153"/>
      <c r="K1048" s="1421"/>
      <c r="L1048" s="282">
        <f aca="true" t="shared" si="249" ref="L1048:L1055">I1048+J1048+K1048</f>
        <v>0</v>
      </c>
      <c r="M1048" s="12">
        <f t="shared" si="245"/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/>
      <c r="J1051" s="159"/>
      <c r="K1051" s="1426"/>
      <c r="L1051" s="296">
        <f t="shared" si="249"/>
        <v>0</v>
      </c>
      <c r="M1051" s="12">
        <f t="shared" si="245"/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/>
      <c r="J1052" s="159"/>
      <c r="K1052" s="1426"/>
      <c r="L1052" s="296">
        <f t="shared" si="249"/>
        <v>0</v>
      </c>
      <c r="M1052" s="12">
        <f t="shared" si="245"/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8" t="s">
        <v>204</v>
      </c>
      <c r="D1055" s="181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20" t="s">
        <v>205</v>
      </c>
      <c r="D1056" s="1821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4" t="s">
        <v>279</v>
      </c>
      <c r="D1074" s="1815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4" t="s">
        <v>739</v>
      </c>
      <c r="D1078" s="1815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4" t="s">
        <v>224</v>
      </c>
      <c r="D1084" s="1815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4" t="s">
        <v>226</v>
      </c>
      <c r="D1087" s="1815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6" t="s">
        <v>227</v>
      </c>
      <c r="D1088" s="1817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6" t="s">
        <v>228</v>
      </c>
      <c r="D1089" s="1817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6" t="s">
        <v>1688</v>
      </c>
      <c r="D1090" s="1817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4" t="s">
        <v>229</v>
      </c>
      <c r="D1091" s="1815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4" t="s">
        <v>241</v>
      </c>
      <c r="D1107" s="1815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4" t="s">
        <v>242</v>
      </c>
      <c r="D1108" s="1815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4" t="s">
        <v>243</v>
      </c>
      <c r="D1109" s="1815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4" t="s">
        <v>244</v>
      </c>
      <c r="D1110" s="1815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4" t="s">
        <v>1689</v>
      </c>
      <c r="D1117" s="1815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4" t="s">
        <v>1686</v>
      </c>
      <c r="D1121" s="1815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4" t="s">
        <v>1687</v>
      </c>
      <c r="D1122" s="1815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6" t="s">
        <v>254</v>
      </c>
      <c r="D1123" s="1817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4" t="s">
        <v>280</v>
      </c>
      <c r="D1124" s="1815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12" t="s">
        <v>255</v>
      </c>
      <c r="D1127" s="1813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12" t="s">
        <v>256</v>
      </c>
      <c r="D1128" s="1813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12" t="s">
        <v>642</v>
      </c>
      <c r="D1136" s="1813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12" t="s">
        <v>702</v>
      </c>
      <c r="D1139" s="1813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4" t="s">
        <v>703</v>
      </c>
      <c r="D1140" s="1815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7" t="s">
        <v>933</v>
      </c>
      <c r="D1145" s="1808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9" t="s">
        <v>711</v>
      </c>
      <c r="D1149" s="1810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9" t="s">
        <v>711</v>
      </c>
      <c r="D1150" s="1810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807</v>
      </c>
      <c r="J1154" s="398">
        <f t="shared" si="278"/>
        <v>0</v>
      </c>
      <c r="K1154" s="399">
        <f t="shared" si="278"/>
        <v>0</v>
      </c>
      <c r="L1154" s="396">
        <f t="shared" si="278"/>
        <v>807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2067</v>
      </c>
      <c r="I2" s="61"/>
    </row>
    <row r="3" spans="1:9" ht="12.75">
      <c r="A3" s="61" t="s">
        <v>726</v>
      </c>
      <c r="B3" s="61" t="s">
        <v>2065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1">
        <f>$B$9</f>
        <v>0</v>
      </c>
      <c r="J16" s="1792"/>
      <c r="K16" s="179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5" t="s">
        <v>2054</v>
      </c>
      <c r="M23" s="1836"/>
      <c r="N23" s="1836"/>
      <c r="O23" s="1837"/>
      <c r="P23" s="1844" t="s">
        <v>2055</v>
      </c>
      <c r="Q23" s="1845"/>
      <c r="R23" s="1845"/>
      <c r="S23" s="184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4" t="s">
        <v>761</v>
      </c>
      <c r="K30" s="182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0" t="s">
        <v>764</v>
      </c>
      <c r="K33" s="182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2" t="s">
        <v>199</v>
      </c>
      <c r="K39" s="182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8" t="s">
        <v>204</v>
      </c>
      <c r="K47" s="181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0" t="s">
        <v>205</v>
      </c>
      <c r="K48" s="182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4" t="s">
        <v>279</v>
      </c>
      <c r="K66" s="181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4" t="s">
        <v>739</v>
      </c>
      <c r="K70" s="181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4" t="s">
        <v>224</v>
      </c>
      <c r="K76" s="181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4" t="s">
        <v>226</v>
      </c>
      <c r="K79" s="1815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227</v>
      </c>
      <c r="K80" s="1817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228</v>
      </c>
      <c r="K81" s="1817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6" t="s">
        <v>1688</v>
      </c>
      <c r="K82" s="1817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4" t="s">
        <v>229</v>
      </c>
      <c r="K83" s="181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4" t="s">
        <v>241</v>
      </c>
      <c r="K99" s="1815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4" t="s">
        <v>242</v>
      </c>
      <c r="K100" s="1815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4" t="s">
        <v>243</v>
      </c>
      <c r="K101" s="1815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4" t="s">
        <v>244</v>
      </c>
      <c r="K102" s="181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4" t="s">
        <v>1689</v>
      </c>
      <c r="K109" s="181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4" t="s">
        <v>1686</v>
      </c>
      <c r="K113" s="1815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4" t="s">
        <v>1687</v>
      </c>
      <c r="K114" s="1815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254</v>
      </c>
      <c r="K115" s="1817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4" t="s">
        <v>280</v>
      </c>
      <c r="K116" s="181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2" t="s">
        <v>255</v>
      </c>
      <c r="K119" s="181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2" t="s">
        <v>256</v>
      </c>
      <c r="K120" s="181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2" t="s">
        <v>642</v>
      </c>
      <c r="K128" s="181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2" t="s">
        <v>702</v>
      </c>
      <c r="K131" s="181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4" t="s">
        <v>703</v>
      </c>
      <c r="K132" s="181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7" t="s">
        <v>933</v>
      </c>
      <c r="K137" s="180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9" t="s">
        <v>711</v>
      </c>
      <c r="K141" s="181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9" t="s">
        <v>711</v>
      </c>
      <c r="K142" s="181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2017-04-12T06:53:22Z</cp:lastPrinted>
  <dcterms:created xsi:type="dcterms:W3CDTF">1997-12-10T11:54:07Z</dcterms:created>
  <dcterms:modified xsi:type="dcterms:W3CDTF">2017-06-09T06:42:43Z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