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<sst xmlns="http://schemas.openxmlformats.org/spreadsheetml/2006/main" count="2993" uniqueCount="2081">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</sst>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69765</v>
      </c>
      <c r="K43" s="1097"/>
      <c r="L43" s="1116">
        <f>+IF($P$2=33,$Q43,0)</f>
        <v>0</v>
      </c>
      <c r="M43" s="1097"/>
      <c r="N43" s="1117">
        <f>+ROUND(+G43+J43+L43,0)</f>
        <v>69765</v>
      </c>
      <c r="O43" s="1099"/>
      <c r="P43" s="1115">
        <f>+ROUND(+SUM(OTCHET!E146:E151)+SUM(OTCHET!E164:E169),0)</f>
        <v>0</v>
      </c>
      <c r="Q43" s="1116">
        <f>+ROUND(+SUM(OTCHET!L146:L151)+SUM(OTCHET!L164:L169),0)</f>
        <v>69765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69765</v>
      </c>
      <c r="K46" s="1097"/>
      <c r="L46" s="1128">
        <f>+ROUND(+SUM(L42:L45),0)</f>
        <v>0</v>
      </c>
      <c r="M46" s="1097"/>
      <c r="N46" s="1129">
        <f>+ROUND(+SUM(N42:N45),0)</f>
        <v>69765</v>
      </c>
      <c r="O46" s="1099"/>
      <c r="P46" s="1127">
        <f>+ROUND(+SUM(P42:P45),0)</f>
        <v>0</v>
      </c>
      <c r="Q46" s="1128">
        <f>+ROUND(+SUM(Q42:Q45),0)</f>
        <v>69765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69765</v>
      </c>
      <c r="K48" s="1097"/>
      <c r="L48" s="1202">
        <f>+ROUND(L23+L28+L35+L40+L46,0)</f>
        <v>0</v>
      </c>
      <c r="M48" s="1097"/>
      <c r="N48" s="1203">
        <f>+ROUND(N23+N28+N35+N40+N46,0)</f>
        <v>69765</v>
      </c>
      <c r="O48" s="1204"/>
      <c r="P48" s="1201">
        <f>+ROUND(P23+P28+P35+P40+P46,0)</f>
        <v>0</v>
      </c>
      <c r="Q48" s="1202">
        <f>+ROUND(Q23+Q28+Q35+Q40+Q46,0)</f>
        <v>69765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6184</v>
      </c>
      <c r="K51" s="1097"/>
      <c r="L51" s="1104">
        <f>+IF($P$2=33,$Q51,0)</f>
        <v>0</v>
      </c>
      <c r="M51" s="1097"/>
      <c r="N51" s="1134">
        <f>+ROUND(+G51+J51+L51,0)</f>
        <v>6184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6184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15410</v>
      </c>
      <c r="K54" s="1097"/>
      <c r="L54" s="1122">
        <f>+IF($P$2=33,$Q54,0)</f>
        <v>0</v>
      </c>
      <c r="M54" s="1097"/>
      <c r="N54" s="1123">
        <f>+ROUND(+G54+J54+L54,0)</f>
        <v>15410</v>
      </c>
      <c r="O54" s="1099"/>
      <c r="P54" s="1121">
        <f>+ROUND(OTCHET!E188+OTCHET!E191,0)</f>
        <v>0</v>
      </c>
      <c r="Q54" s="1122">
        <f>+ROUND(OTCHET!L188+OTCHET!L191,0)</f>
        <v>15410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3251</v>
      </c>
      <c r="K55" s="1097"/>
      <c r="L55" s="1122">
        <f>+IF($P$2=33,$Q55,0)</f>
        <v>0</v>
      </c>
      <c r="M55" s="1097"/>
      <c r="N55" s="1123">
        <f>+ROUND(+G55+J55+L55,0)</f>
        <v>3251</v>
      </c>
      <c r="O55" s="1099"/>
      <c r="P55" s="1121">
        <f>+ROUND(OTCHET!E197+OTCHET!E205,0)</f>
        <v>0</v>
      </c>
      <c r="Q55" s="1122">
        <f>+ROUND(OTCHET!L197+OTCHET!L205,0)</f>
        <v>3251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24845</v>
      </c>
      <c r="K56" s="1097"/>
      <c r="L56" s="1210">
        <f>+ROUND(+SUM(L51:L55),0)</f>
        <v>0</v>
      </c>
      <c r="M56" s="1097"/>
      <c r="N56" s="1211">
        <f>+ROUND(+SUM(N51:N55),0)</f>
        <v>24845</v>
      </c>
      <c r="O56" s="1099"/>
      <c r="P56" s="1209">
        <f>+ROUND(+SUM(P51:P55),0)</f>
        <v>0</v>
      </c>
      <c r="Q56" s="1210">
        <f>+ROUND(+SUM(Q51:Q55),0)</f>
        <v>24845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9388</v>
      </c>
      <c r="K59" s="1097"/>
      <c r="L59" s="1122">
        <f>+IF($P$2=33,$Q59,0)</f>
        <v>0</v>
      </c>
      <c r="M59" s="1097"/>
      <c r="N59" s="1123">
        <f>+ROUND(+G59+J59+L59,0)</f>
        <v>9388</v>
      </c>
      <c r="O59" s="1099"/>
      <c r="P59" s="1121">
        <f>+ROUND(+OTCHET!E277+OTCHET!E278,0)</f>
        <v>0</v>
      </c>
      <c r="Q59" s="1122">
        <f>+ROUND(+OTCHET!L277+OTCHET!L278,0)</f>
        <v>9388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9388</v>
      </c>
      <c r="K63" s="1097"/>
      <c r="L63" s="1210">
        <f>+ROUND(+SUM(L58:L61),0)</f>
        <v>0</v>
      </c>
      <c r="M63" s="1097"/>
      <c r="N63" s="1211">
        <f>+ROUND(+SUM(N58:N61),0)</f>
        <v>9388</v>
      </c>
      <c r="O63" s="1099"/>
      <c r="P63" s="1209">
        <f>+ROUND(+SUM(P58:P61),0)</f>
        <v>0</v>
      </c>
      <c r="Q63" s="1210">
        <f>+ROUND(+SUM(Q58:Q61),0)</f>
        <v>9388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34233</v>
      </c>
      <c r="K77" s="1097"/>
      <c r="L77" s="1235">
        <f>+ROUND(L56+L63+L67+L71+L75,0)</f>
        <v>0</v>
      </c>
      <c r="M77" s="1097"/>
      <c r="N77" s="1236">
        <f>+ROUND(N56+N63+N67+N71+N75,0)</f>
        <v>34233</v>
      </c>
      <c r="O77" s="1099"/>
      <c r="P77" s="1233">
        <f>+ROUND(P56+P63+P67+P71+P75,0)</f>
        <v>0</v>
      </c>
      <c r="Q77" s="1234">
        <f>+ROUND(Q56+Q63+Q67+Q71+Q75,0)</f>
        <v>34233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35532</v>
      </c>
      <c r="K83" s="1097"/>
      <c r="L83" s="1257">
        <f>+ROUND(L48,0)-ROUND(L77,0)+ROUND(L81,0)</f>
        <v>0</v>
      </c>
      <c r="M83" s="1097"/>
      <c r="N83" s="1258">
        <f>+ROUND(N48,0)-ROUND(N77,0)+ROUND(N81,0)</f>
        <v>35532</v>
      </c>
      <c r="O83" s="1259"/>
      <c r="P83" s="1256">
        <f>+ROUND(P48,0)-ROUND(P77,0)+ROUND(P81,0)</f>
        <v>0</v>
      </c>
      <c r="Q83" s="1257">
        <f>+ROUND(Q48,0)-ROUND(Q77,0)+ROUND(Q81,0)</f>
        <v>35532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-35532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-35532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-35532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-35532</v>
      </c>
      <c r="K123" s="1097"/>
      <c r="L123" s="1122">
        <f>+IF($P$2=33,$Q123,0)</f>
        <v>0</v>
      </c>
      <c r="M123" s="1097"/>
      <c r="N123" s="1123">
        <f>+ROUND(+G123+J123+L123,0)</f>
        <v>-35532</v>
      </c>
      <c r="O123" s="1099"/>
      <c r="P123" s="1121">
        <f>+ROUND(OTCHET!E526,0)</f>
        <v>0</v>
      </c>
      <c r="Q123" s="1122">
        <f>+ROUND(OTCHET!L526,0)</f>
        <v>-35532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-35532</v>
      </c>
      <c r="K127" s="1097"/>
      <c r="L127" s="1244">
        <f>+ROUND(+SUM(L122:L126),0)</f>
        <v>0</v>
      </c>
      <c r="M127" s="1097"/>
      <c r="N127" s="1245">
        <f>+ROUND(+SUM(N122:N126),0)</f>
        <v>-35532</v>
      </c>
      <c r="O127" s="1099"/>
      <c r="P127" s="1243">
        <f>+ROUND(+SUM(P122:P126),0)</f>
        <v>0</v>
      </c>
      <c r="Q127" s="1244">
        <f>+ROUND(+SUM(Q122:Q126),0)</f>
        <v>-35532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10.04.2018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69765</v>
      </c>
      <c r="G22" s="766">
        <f>+G23+G25+G36+G37</f>
        <v>0</v>
      </c>
      <c r="H22" s="767">
        <f>+H23+H25+H36+H37</f>
        <v>69765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69765</v>
      </c>
      <c r="G37" s="842">
        <f>OTCHET!I143+OTCHET!I152+OTCHET!I161</f>
        <v>0</v>
      </c>
      <c r="H37" s="843">
        <f>OTCHET!J143+OTCHET!J152+OTCHET!J161</f>
        <v>69765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34233</v>
      </c>
      <c r="G38" s="850">
        <f>G39+G43+G44+G46+SUM(G48:G52)+G55</f>
        <v>0</v>
      </c>
      <c r="H38" s="851">
        <f>H39+H43+H44+H46+SUM(H48:H52)+H55</f>
        <v>34233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18661</v>
      </c>
      <c r="G39" s="813">
        <f>SUM(G40:G42)</f>
        <v>0</v>
      </c>
      <c r="H39" s="814">
        <f>SUM(H40:H42)</f>
        <v>18661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15410</v>
      </c>
      <c r="G41" s="1669">
        <f>OTCHET!I191</f>
        <v>0</v>
      </c>
      <c r="H41" s="1670">
        <f>OTCHET!J191</f>
        <v>15410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3251</v>
      </c>
      <c r="G42" s="1674">
        <f>+OTCHET!I197+OTCHET!I205</f>
        <v>0</v>
      </c>
      <c r="H42" s="1675">
        <f>+OTCHET!J197+OTCHET!J205</f>
        <v>3251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6184</v>
      </c>
      <c r="G43" s="818">
        <f>+OTCHET!I206+OTCHET!I224+OTCHET!I273</f>
        <v>0</v>
      </c>
      <c r="H43" s="819">
        <f>+OTCHET!J206+OTCHET!J224+OTCHET!J273</f>
        <v>6184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9388</v>
      </c>
      <c r="G49" s="818">
        <f>OTCHET!I277+OTCHET!I278+OTCHET!I286+OTCHET!I289</f>
        <v>0</v>
      </c>
      <c r="H49" s="819">
        <f>OTCHET!J277+OTCHET!J278+OTCHET!J286+OTCHET!J289</f>
        <v>9388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35532</v>
      </c>
      <c r="G64" s="930">
        <f>+G22-G38+G56-G63</f>
        <v>0</v>
      </c>
      <c r="H64" s="931">
        <f>+H22-H38+H56-H63</f>
        <v>35532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-35532</v>
      </c>
      <c r="G66" s="940">
        <f>SUM(+G68+G76+G77+G84+G85+G86+G89+G90+G91+G92+G93+G94+G95)</f>
        <v>0</v>
      </c>
      <c r="H66" s="941">
        <f>SUM(+H68+H76+H77+H84+H85+H86+H89+H90+H91+H92+H93+H94+H95)</f>
        <v>-35532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-35532</v>
      </c>
      <c r="G86" s="908">
        <f>+G87+G88</f>
        <v>0</v>
      </c>
      <c r="H86" s="909">
        <f>+H87+H88</f>
        <v>-35532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-35532</v>
      </c>
      <c r="G88" s="966">
        <f>+OTCHET!I523+OTCHET!I526+OTCHET!I546</f>
        <v>0</v>
      </c>
      <c r="H88" s="967">
        <f>+OTCHET!J523+OTCHET!J526+OTCHET!J546</f>
        <v>-35532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75" zoomScaleNormal="75" zoomScalePageLayoutView="0" workbookViewId="0" topLeftCell="B599">
      <selection activeCell="J784" sqref="J78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43190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69765</v>
      </c>
      <c r="K143" s="170">
        <f>SUM(K144:K151)</f>
        <v>0</v>
      </c>
      <c r="L143" s="1378">
        <f t="shared" si="29"/>
        <v>69765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69765</v>
      </c>
      <c r="K146" s="160">
        <v>0</v>
      </c>
      <c r="L146" s="296">
        <f t="shared" si="31"/>
        <v>69765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69765</v>
      </c>
      <c r="K170" s="214">
        <f t="shared" si="39"/>
        <v>0</v>
      </c>
      <c r="L170" s="211">
        <f t="shared" si="39"/>
        <v>69765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15410</v>
      </c>
      <c r="K191" s="277">
        <f t="shared" si="45"/>
        <v>0</v>
      </c>
      <c r="L191" s="274">
        <f t="shared" si="45"/>
        <v>15410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15410</v>
      </c>
      <c r="K196" s="291">
        <f t="shared" si="46"/>
        <v>0</v>
      </c>
      <c r="L196" s="288">
        <f t="shared" si="46"/>
        <v>15410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3251</v>
      </c>
      <c r="K197" s="277">
        <f t="shared" si="47"/>
        <v>0</v>
      </c>
      <c r="L197" s="274">
        <f t="shared" si="47"/>
        <v>3251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1964</v>
      </c>
      <c r="K198" s="285">
        <f t="shared" si="48"/>
        <v>0</v>
      </c>
      <c r="L198" s="282">
        <f t="shared" si="48"/>
        <v>1964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809</v>
      </c>
      <c r="K201" s="299">
        <f t="shared" si="48"/>
        <v>0</v>
      </c>
      <c r="L201" s="296">
        <f t="shared" si="48"/>
        <v>809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478</v>
      </c>
      <c r="K202" s="299">
        <f t="shared" si="48"/>
        <v>0</v>
      </c>
      <c r="L202" s="296">
        <f t="shared" si="48"/>
        <v>478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6184</v>
      </c>
      <c r="K206" s="277">
        <f t="shared" si="49"/>
        <v>0</v>
      </c>
      <c r="L206" s="311">
        <f t="shared" si="49"/>
        <v>6184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1295</v>
      </c>
      <c r="K211" s="299">
        <f t="shared" si="50"/>
        <v>0</v>
      </c>
      <c r="L211" s="296">
        <f t="shared" si="50"/>
        <v>1295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4889</v>
      </c>
      <c r="K213" s="324">
        <f t="shared" si="50"/>
        <v>0</v>
      </c>
      <c r="L213" s="321">
        <f t="shared" si="50"/>
        <v>4889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34233</v>
      </c>
      <c r="K303" s="399">
        <f t="shared" si="79"/>
        <v>0</v>
      </c>
      <c r="L303" s="396">
        <f t="shared" si="79"/>
        <v>34233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35532</v>
      </c>
      <c r="K447" s="550">
        <f t="shared" si="103"/>
        <v>0</v>
      </c>
      <c r="L447" s="551">
        <f t="shared" si="103"/>
        <v>35532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-35532</v>
      </c>
      <c r="K448" s="557">
        <f t="shared" si="104"/>
        <v>0</v>
      </c>
      <c r="L448" s="558">
        <f>+L599</f>
        <v>-35532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-35532</v>
      </c>
      <c r="K526" s="583">
        <f t="shared" si="125"/>
        <v>0</v>
      </c>
      <c r="L526" s="580">
        <f t="shared" si="125"/>
        <v>-35532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-35532</v>
      </c>
      <c r="K529" s="587">
        <v>0</v>
      </c>
      <c r="L529" s="1389">
        <f t="shared" si="121"/>
        <v>-35532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-35532</v>
      </c>
      <c r="K599" s="668">
        <f t="shared" si="138"/>
        <v>0</v>
      </c>
      <c r="L599" s="664">
        <f t="shared" si="138"/>
        <v>-35532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2080</v>
      </c>
      <c r="C607" s="1857"/>
      <c r="D607" s="677" t="s">
        <v>892</v>
      </c>
      <c r="E607" s="678" t="s">
        <v>2078</v>
      </c>
      <c r="F607" s="679">
        <v>878101238</v>
      </c>
      <c r="G607" s="680" t="s">
        <v>893</v>
      </c>
      <c r="H607" s="1858" t="s">
        <v>2079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43190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10956</v>
      </c>
      <c r="K633" s="277">
        <f t="shared" si="141"/>
        <v>0</v>
      </c>
      <c r="L633" s="274">
        <f t="shared" si="141"/>
        <v>10956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10956</v>
      </c>
      <c r="K638" s="1423"/>
      <c r="L638" s="288">
        <f>I638+J638+K638</f>
        <v>10956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2132</v>
      </c>
      <c r="K639" s="277">
        <f t="shared" si="142"/>
        <v>0</v>
      </c>
      <c r="L639" s="274">
        <f t="shared" si="142"/>
        <v>2132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1287</v>
      </c>
      <c r="K640" s="1420"/>
      <c r="L640" s="282">
        <f aca="true" t="shared" si="144" ref="L640:L647">I640+J640+K640</f>
        <v>1287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534</v>
      </c>
      <c r="K643" s="1422"/>
      <c r="L643" s="296">
        <f t="shared" si="144"/>
        <v>534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311</v>
      </c>
      <c r="K644" s="1422"/>
      <c r="L644" s="296">
        <f t="shared" si="144"/>
        <v>311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4985</v>
      </c>
      <c r="K648" s="277">
        <f t="shared" si="145"/>
        <v>0</v>
      </c>
      <c r="L648" s="311">
        <f t="shared" si="145"/>
        <v>4985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96</v>
      </c>
      <c r="K653" s="1422"/>
      <c r="L653" s="296">
        <f t="shared" si="147"/>
        <v>96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4889</v>
      </c>
      <c r="K655" s="1430"/>
      <c r="L655" s="321">
        <f t="shared" si="147"/>
        <v>4889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18073</v>
      </c>
      <c r="K746" s="399">
        <f t="shared" si="173"/>
        <v>0</v>
      </c>
      <c r="L746" s="396">
        <f t="shared" si="173"/>
        <v>18073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43190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4454</v>
      </c>
      <c r="K771" s="277">
        <f t="shared" si="176"/>
        <v>0</v>
      </c>
      <c r="L771" s="274">
        <f t="shared" si="176"/>
        <v>4454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/>
      <c r="K775" s="1422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4454</v>
      </c>
      <c r="K776" s="1423"/>
      <c r="L776" s="288">
        <f>I776+J776+K776</f>
        <v>4454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1119</v>
      </c>
      <c r="K777" s="277">
        <f t="shared" si="177"/>
        <v>0</v>
      </c>
      <c r="L777" s="274">
        <f t="shared" si="177"/>
        <v>1119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677</v>
      </c>
      <c r="K778" s="1420"/>
      <c r="L778" s="282">
        <f aca="true" t="shared" si="179" ref="L778:L785">I778+J778+K778</f>
        <v>677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275</v>
      </c>
      <c r="K781" s="1422"/>
      <c r="L781" s="296">
        <f t="shared" si="179"/>
        <v>275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167</v>
      </c>
      <c r="K782" s="1422"/>
      <c r="L782" s="296">
        <f t="shared" si="179"/>
        <v>167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1199</v>
      </c>
      <c r="K786" s="277">
        <f t="shared" si="180"/>
        <v>0</v>
      </c>
      <c r="L786" s="311">
        <f t="shared" si="180"/>
        <v>1199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1199</v>
      </c>
      <c r="K791" s="1422"/>
      <c r="L791" s="296">
        <f t="shared" si="182"/>
        <v>1199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/>
      <c r="K792" s="1421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/>
      <c r="K793" s="1430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/>
      <c r="K796" s="1422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16160</v>
      </c>
      <c r="K884" s="399">
        <f t="shared" si="208"/>
        <v>0</v>
      </c>
      <c r="L884" s="396">
        <f t="shared" si="208"/>
        <v>16160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2018-04-10T12:26:30Z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