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<sst xmlns="http://schemas.openxmlformats.org/spreadsheetml/2006/main" count="3251" uniqueCount="2070">
  <si>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</si>
  <si>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</si>
  <si>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</si>
  <si>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</si>
  <si>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</si>
  <si>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</si>
  <si>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</si>
  <si>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</si>
  <si>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</si>
  <si>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</si>
  <si>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</si>
  <si>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</si>
  <si>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</si>
  <si>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</si>
  <si>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</si>
  <si>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</si>
  <si>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</si>
  <si>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</si>
  <si>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</si>
  <si>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</si>
  <si>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</si>
  <si>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</si>
  <si>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</si>
  <si>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</si>
  <si>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</si>
  <si>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</si>
  <si>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</si>
  <si>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</si>
  <si>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</si>
  <si>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</si>
  <si>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</si>
  <si>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</si>
  <si>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</si>
  <si>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</si>
  <si>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</si>
  <si>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</si>
  <si>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</si>
  <si>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</si>
  <si>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</si>
  <si>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</si>
  <si>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</si>
  <si>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</si>
  <si>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</si>
  <si>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</si>
  <si>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</si>
  <si>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</si>
  <si>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</si>
  <si>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</si>
  <si>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</si>
  <si>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</si>
  <si>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</si>
  <si>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</si>
  <si>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</si>
  <si>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</si>
  <si>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</si>
  <si>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</si>
  <si>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</si>
  <si>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</si>
  <si>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</si>
  <si>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</si>
  <si>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</si>
  <si>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</si>
  <si>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</si>
  <si>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</si>
  <si>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</si>
  <si>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</si>
  <si>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</si>
  <si>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</si>
  <si>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</si>
  <si>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</si>
  <si>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</si>
  <si>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</si>
  <si>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</si>
  <si>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</si>
  <si>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</si>
  <si>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</si>
  <si>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</si>
  <si>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</si>
  <si>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</si>
  <si>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</si>
  <si>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</si>
  <si>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</si>
  <si>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</si>
  <si>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</si>
  <si>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</si>
  <si>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</si>
  <si>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</si>
  <si>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</si>
  <si>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</si>
  <si>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</si>
  <si>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</si>
  <si>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</si>
  <si>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</si>
  <si>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</si>
  <si>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</si>
  <si>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</si>
  <si>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</si>
  <si>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</si>
  <si>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</si>
  <si>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</si>
  <si>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</si>
  <si>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</si>
  <si>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</si>
  <si>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</si>
  <si>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</si>
  <si>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</si>
  <si>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</si>
  <si>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</si>
  <si>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</si>
  <si>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</si>
  <si>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</si>
  <si>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</si>
  <si>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</si>
  <si>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</si>
  <si>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</si>
  <si>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</si>
  <si>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</si>
  <si>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</si>
  <si>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</si>
  <si>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</si>
  <si>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</si>
  <si>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</si>
  <si>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</si>
  <si>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</si>
  <si>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</si>
  <si>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</si>
  <si>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</si>
  <si>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</si>
  <si>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</si>
  <si>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</si>
  <si>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</si>
  <si>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</si>
  <si>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</si>
  <si>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</si>
  <si>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</si>
  <si>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</si>
  <si>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</si>
  <si>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</si>
  <si>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</si>
  <si>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</si>
  <si>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</si>
  <si>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</si>
  <si>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</si>
  <si>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</si>
  <si>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</si>
  <si>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</si>
  <si>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</si>
  <si>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</si>
  <si>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</si>
  <si>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</si>
  <si>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</si>
  <si>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</si>
  <si>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</si>
  <si>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</si>
  <si>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</si>
  <si>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</si>
  <si>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</si>
  <si>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</si>
  <si>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</si>
  <si>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</si>
  <si>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</si>
  <si>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</si>
  <si>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</si>
  <si>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</si>
  <si>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</si>
  <si>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</si>
  <si>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</si>
  <si>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</si>
  <si>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</si>
  <si>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</si>
  <si>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</si>
  <si>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</si>
  <si>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</si>
  <si>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</si>
  <si>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</si>
  <si>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</si>
  <si>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</si>
  <si>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</si>
  <si>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</si>
  <si>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</si>
  <si>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</si>
  <si>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</si>
  <si>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</si>
  <si>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</si>
  <si>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</si>
  <si>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</si>
  <si>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</si>
  <si>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</si>
  <si>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</si>
  <si>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</si>
  <si>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</si>
  <si>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</si>
  <si>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</si>
  <si>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</si>
  <si>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</si>
  <si>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</si>
  <si>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</si>
  <si>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</si>
  <si>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</si>
  <si>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</si>
  <si>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</si>
  <si>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</si>
  <si>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</si>
  <si>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</si>
  <si>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</si>
  <si>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</si>
  <si>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</si>
  <si>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</si>
  <si>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</si>
  <si>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</si>
  <si>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</si>
  <si>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</si>
  <si>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</si>
  <si>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</si>
  <si>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</si>
  <si>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</si>
  <si>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</si>
  <si>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</si>
  <si>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</si>
  <si>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</si>
  <si>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</si>
  <si>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</si>
  <si>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</si>
  <si>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</si>
  <si>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</si>
  <si>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</si>
  <si>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</si>
  <si>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</si>
  <si>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</si>
  <si>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</si>
  <si>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</si>
  <si>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</si>
  <si>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</si>
  <si>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</si>
  <si>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</si>
  <si>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</si>
  <si>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</si>
  <si>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</si>
  <si>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</si>
  <si>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</si>
  <si>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</si>
  <si>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</si>
  <si>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</si>
  <si>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</si>
  <si>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</si>
  <si>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</si>
  <si>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</si>
  <si>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</si>
  <si>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</si>
  <si>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</si>
  <si>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</si>
  <si>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</si>
  <si>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</si>
  <si>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</si>
  <si>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</si>
  <si>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</si>
  <si>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</si>
  <si>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</si>
  <si>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</si>
  <si>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</si>
  <si>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</si>
  <si>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</si>
  <si>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</si>
  <si>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</si>
  <si>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</si>
  <si>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</si>
  <si>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</si>
  <si>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</si>
  <si>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</si>
  <si>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</si>
  <si>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</si>
  <si>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</si>
  <si>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</si>
  <si>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</si>
  <si>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</si>
  <si>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</si>
  <si>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</si>
  <si>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</si>
  <si>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</si>
  <si>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</si>
  <si>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</si>
  <si>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</si>
  <si>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</si>
  <si>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</si>
  <si>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</si>
  <si>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</si>
  <si>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</si>
  <si>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</si>
  <si>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</si>
  <si>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</si>
  <si>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</si>
  <si>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</si>
  <si>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</si>
  <si>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</si>
  <si>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</si>
  <si>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</si>
  <si>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</si>
  <si>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</si>
  <si>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</si>
  <si>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</si>
  <si>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</si>
  <si>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</si>
  <si>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</si>
  <si>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</si>
  <si>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</si>
  <si>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</si>
  <si>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</si>
  <si>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</si>
  <si>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</si>
  <si>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</si>
  <si>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</si>
  <si>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</si>
  <si>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</si>
  <si>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</si>
  <si>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</si>
  <si>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</si>
  <si>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</si>
  <si>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</si>
  <si>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</si>
  <si>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</si>
  <si>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</si>
  <si>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</si>
  <si>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</si>
  <si>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</si>
  <si>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</si>
  <si>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</si>
  <si>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</si>
  <si>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</si>
  <si>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</si>
  <si>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</si>
  <si>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</si>
  <si>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</si>
  <si>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</si>
  <si>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</si>
  <si>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</si>
  <si>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</si>
  <si>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</si>
  <si>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</si>
  <si>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</si>
  <si>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</si>
  <si>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</si>
  <si>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</si>
  <si>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</si>
  <si>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</si>
  <si>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</si>
  <si>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</si>
  <si>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</si>
  <si>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</si>
  <si>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</si>
  <si>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</si>
  <si>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</si>
  <si>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</si>
  <si>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</si>
  <si>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</si>
  <si>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</si>
  <si>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</si>
  <si>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</si>
  <si>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</si>
  <si>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</si>
  <si>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</si>
  <si>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</si>
  <si>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</si>
  <si>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</si>
  <si>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</si>
  <si>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</si>
  <si>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</si>
  <si>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</si>
  <si>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</si>
  <si>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</si>
  <si>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</si>
  <si>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</si>
  <si>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</si>
  <si>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</si>
  <si>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</si>
  <si>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</si>
  <si>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</si>
  <si>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</si>
  <si>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</si>
  <si>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</si>
  <si>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</si>
  <si>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</si>
  <si>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</si>
  <si>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</si>
  <si>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</si>
  <si>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</si>
  <si>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</si>
  <si>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</si>
  <si>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</si>
  <si>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</si>
  <si>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</si>
  <si>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</si>
  <si>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</si>
  <si>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</si>
  <si>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</si>
  <si>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</si>
  <si>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</si>
  <si>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</si>
  <si>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</si>
  <si>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</si>
  <si>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</si>
  <si>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</si>
  <si>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</si>
  <si>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</si>
  <si>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</si>
  <si>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</si>
  <si>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</si>
  <si>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</si>
  <si>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</si>
  <si>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</si>
  <si>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</si>
  <si>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</si>
  <si>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</si>
  <si>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</si>
  <si>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</si>
  <si>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</si>
  <si>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</si>
  <si>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</si>
  <si>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</si>
  <si>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</si>
  <si>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</si>
  <si>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</si>
  <si>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</si>
  <si>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</si>
  <si>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</si>
  <si>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</si>
  <si>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</si>
  <si>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</si>
  <si>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</si>
  <si>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</si>
  <si>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</si>
  <si>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</si>
  <si>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</si>
  <si>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</si>
  <si>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</si>
  <si>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</si>
  <si>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</si>
  <si>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</si>
  <si>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</si>
  <si>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</si>
  <si>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</si>
  <si>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</si>
  <si>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</si>
  <si>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</si>
  <si>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</si>
  <si>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</si>
  <si>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</si>
  <si>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</si>
  <si>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</si>
  <si>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</si>
  <si>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</si>
  <si>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</si>
  <si>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</si>
  <si>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</si>
  <si>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</si>
  <si>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</si>
  <si>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</si>
  <si>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</si>
  <si>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</si>
  <si>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</si>
  <si>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</si>
  <si>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</si>
  <si>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</si>
  <si>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</si>
  <si>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</si>
  <si>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</si>
  <si>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</si>
  <si>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</si>
  <si>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</si>
  <si>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</si>
  <si>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</si>
  <si>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</si>
  <si>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</si>
  <si>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</si>
  <si>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</si>
  <si>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</si>
  <si>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</si>
  <si>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</si>
  <si>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</si>
  <si>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</si>
  <si>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</si>
  <si>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</si>
  <si>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</si>
  <si>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</si>
  <si>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</si>
  <si>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</si>
  <si>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</si>
  <si>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</si>
  <si>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</si>
  <si>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</si>
  <si>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</si>
  <si>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</si>
  <si>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</si>
  <si>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</si>
  <si>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</si>
  <si>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</si>
  <si>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</si>
  <si>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</si>
  <si>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</si>
  <si>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</si>
  <si>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</si>
  <si>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</si>
  <si>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</si>
  <si>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</si>
  <si>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</si>
  <si>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</si>
  <si>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</si>
  <si>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</si>
  <si>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</si>
  <si>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</si>
  <si>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</si>
  <si>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</si>
  <si>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</si>
  <si>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</si>
  <si>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</si>
  <si>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</si>
  <si>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</si>
  <si>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</si>
  <si>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</si>
  <si>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</si>
  <si>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</si>
  <si>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</si>
  <si>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</si>
  <si>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</si>
  <si>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</si>
  <si>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</si>
  <si>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</si>
  <si>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</si>
  <si>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</si>
  <si>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</si>
  <si>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</si>
  <si>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</si>
  <si>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</si>
  <si>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</si>
  <si>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</si>
  <si>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</si>
  <si>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</si>
  <si>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</si>
  <si>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</si>
  <si>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</si>
  <si>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</si>
  <si>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</si>
  <si>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</si>
  <si>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</si>
  <si>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</si>
  <si>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</si>
  <si>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</si>
  <si>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</si>
  <si>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</si>
  <si>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</si>
  <si>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</si>
  <si>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</si>
  <si>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</si>
  <si>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</si>
  <si>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</si>
  <si>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</si>
  <si>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</si>
  <si>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</si>
  <si>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</si>
  <si>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</si>
  <si>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</si>
  <si>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</si>
  <si>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</si>
  <si>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</si>
  <si>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</si>
  <si>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</si>
  <si>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</si>
  <si>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</si>
  <si>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</si>
  <si>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</si>
  <si>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</si>
  <si>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</si>
  <si>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</si>
  <si>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</si>
  <si>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</si>
  <si>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</si>
  <si>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</si>
  <si>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</si>
  <si>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</si>
  <si>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</si>
  <si>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</si>
  <si>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</si>
  <si>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</si>
  <si>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</si>
  <si>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</si>
  <si>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</si>
  <si>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</si>
  <si>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</si>
  <si>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</si>
  <si>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</si>
  <si>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</si>
  <si>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</si>
  <si>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</si>
  <si>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</si>
  <si>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</si>
  <si>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</si>
  <si>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</si>
  <si>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</si>
  <si>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</si>
  <si>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</si>
  <si>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</si>
  <si>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</si>
  <si>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</si>
  <si>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</si>
  <si>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</si>
  <si>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</si>
  <si>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</si>
  <si>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</si>
  <si>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</si>
  <si>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</si>
  <si>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</si>
  <si>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</si>
  <si>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</si>
  <si>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</si>
  <si>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</si>
  <si>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</si>
  <si>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</si>
  <si>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</si>
  <si>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</si>
  <si>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</si>
  <si>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</si>
  <si>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</si>
  <si>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</si>
  <si>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</si>
  <si>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</si>
  <si>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</si>
  <si>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</si>
  <si>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</si>
  <si>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</si>
  <si>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</si>
  <si>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</si>
  <si>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</si>
  <si>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</si>
  <si>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</si>
  <si>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</si>
  <si>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</si>
  <si>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</si>
  <si>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</si>
  <si>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</si>
  <si>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</si>
  <si>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</si>
  <si>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</si>
  <si>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</si>
  <si>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</si>
  <si>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</si>
  <si>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</si>
  <si>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</si>
  <si>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</si>
  <si>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</si>
  <si>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</si>
  <si>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</si>
  <si>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</si>
  <si>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</si>
  <si>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</si>
  <si>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</si>
  <si>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</si>
  <si>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</si>
  <si>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</si>
  <si>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</si>
  <si>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</si>
  <si>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</si>
  <si>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</si>
  <si>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</si>
  <si>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</si>
  <si>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</si>
  <si>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</si>
  <si>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</si>
  <si>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</si>
  <si>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</si>
  <si>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</si>
  <si>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</si>
  <si>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</si>
  <si>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</si>
  <si>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</si>
  <si>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</si>
  <si>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</si>
  <si>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</si>
  <si>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</si>
  <si>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</si>
  <si>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</si>
  <si>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</si>
  <si>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</si>
  <si>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</si>
  <si>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</si>
  <si>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</si>
  <si>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</si>
  <si>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</si>
  <si>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</si>
  <si>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</si>
  <si>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</si>
  <si>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</si>
  <si>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</si>
  <si>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</si>
  <si>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</si>
  <si>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</si>
  <si>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</si>
  <si>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</si>
  <si>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</si>
  <si>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</si>
  <si>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</si>
  <si>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</si>
  <si>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</si>
  <si>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</si>
  <si>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</si>
  <si>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</si>
  <si>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</si>
  <si>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</si>
  <si>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</si>
  <si>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</si>
  <si>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</si>
  <si>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</si>
  <si>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</si>
  <si>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</si>
  <si>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</si>
  <si>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</si>
  <si>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</si>
  <si>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</si>
  <si>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</si>
  <si>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</si>
  <si>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</si>
  <si>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</si>
  <si>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</si>
  <si>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</si>
  <si>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</si>
  <si>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</si>
  <si>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</si>
  <si>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</si>
  <si>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</si>
  <si>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</si>
  <si>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</si>
  <si>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</si>
  <si>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</si>
  <si>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</si>
  <si>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</si>
  <si>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</si>
  <si>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</si>
  <si>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</si>
  <si>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</si>
  <si>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</si>
  <si>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</si>
  <si>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</si>
  <si>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</si>
  <si>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</si>
  <si>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</si>
  <si>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</si>
  <si>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</si>
  <si>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</si>
  <si>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</si>
  <si>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</si>
  <si>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</si>
  <si>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</si>
  <si>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</si>
  <si>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</si>
  <si>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</si>
  <si>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</si>
  <si>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</si>
  <si>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</si>
  <si>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</si>
  <si>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</si>
  <si>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</si>
  <si>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</si>
  <si>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</si>
  <si>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</si>
  <si>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</si>
  <si>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</si>
  <si>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</si>
  <si>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</si>
  <si>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</si>
  <si>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</si>
  <si>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</si>
  <si>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</si>
  <si>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</si>
  <si>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</si>
  <si>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</si>
  <si>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</si>
  <si>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</si>
  <si>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</si>
  <si>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</si>
  <si>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</si>
  <si>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</si>
  <si>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</si>
  <si>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</si>
  <si>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</si>
  <si>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</si>
  <si>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</si>
  <si>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</si>
  <si>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</si>
  <si>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</si>
  <si>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</si>
  <si>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</si>
  <si>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</si>
  <si>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</si>
  <si>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</si>
  <si>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</si>
  <si>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</si>
  <si>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</si>
  <si>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</si>
  <si>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</si>
  <si>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</si>
  <si>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</si>
  <si>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</si>
  <si>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</si>
  <si>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</si>
  <si>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</si>
  <si>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</si>
  <si>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</si>
  <si>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</si>
  <si>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</si>
  <si>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</si>
  <si>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</si>
  <si>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</si>
  <si>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</si>
  <si>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</si>
  <si>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</si>
  <si>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</si>
  <si>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</si>
  <si>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</si>
  <si>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</si>
  <si>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</si>
  <si>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</si>
  <si>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</si>
  <si>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</si>
  <si>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</si>
  <si>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</si>
  <si>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</si>
  <si>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</si>
  <si>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</si>
  <si>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</si>
  <si>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</si>
  <si>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</si>
  <si>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</si>
  <si>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</si>
  <si>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</si>
  <si>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</si>
  <si>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</si>
  <si>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</si>
  <si>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</si>
  <si>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</si>
  <si>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</si>
  <si>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</si>
  <si>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</si>
  <si>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</si>
  <si>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</si>
  <si>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</si>
  <si>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</si>
  <si>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</si>
  <si>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</si>
  <si>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</si>
  <si>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</si>
  <si>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</si>
  <si>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</si>
  <si>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</si>
  <si>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</si>
  <si>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</si>
  <si>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</si>
  <si>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</si>
  <si>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</si>
  <si>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</si>
  <si>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</si>
  <si>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</si>
  <si>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</si>
  <si>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</si>
  <si>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</si>
  <si>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</si>
  <si>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</si>
  <si>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</si>
  <si>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</si>
  <si>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</si>
  <si>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</si>
  <si>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</si>
  <si>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</si>
  <si>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</si>
  <si>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</si>
  <si>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</si>
  <si>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</si>
  <si>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</si>
  <si>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</si>
  <si>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</si>
  <si>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</si>
  <si>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</si>
  <si>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</si>
  <si>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</si>
  <si>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</si>
  <si>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</si>
  <si>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</si>
  <si>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</si>
  <si>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</si>
  <si>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</si>
  <si>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</si>
  <si>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</si>
  <si>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</si>
  <si>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</si>
  <si>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</si>
  <si>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</si>
  <si>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</si>
  <si>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</si>
  <si>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</si>
  <si>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</si>
  <si>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</si>
  <si>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</si>
  <si>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</si>
  <si>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</si>
  <si>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</si>
  <si>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</si>
  <si>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</si>
  <si>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</si>
  <si>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</si>
  <si>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</si>
  <si>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</si>
  <si>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</si>
  <si>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</si>
  <si>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</si>
  <si>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</si>
  <si>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</si>
  <si>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</si>
  <si>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</si>
  <si>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</si>
  <si>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</si>
  <si>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</si>
  <si>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</si>
  <si>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</si>
  <si>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</si>
  <si>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</si>
  <si>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</si>
  <si>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</si>
  <si>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</si>
  <si>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</si>
  <si>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</si>
  <si>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</si>
  <si>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</si>
  <si>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</si>
  <si>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</si>
  <si>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</si>
  <si>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</si>
  <si>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</si>
  <si>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</si>
  <si>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</si>
  <si>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</si>
  <si>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</si>
  <si>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</si>
  <si>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</si>
  <si>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</si>
  <si>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</si>
  <si>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</si>
  <si>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</si>
  <si>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</si>
  <si>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</si>
  <si>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</si>
  <si>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</si>
  <si>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</si>
  <si>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</si>
  <si>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</si>
  <si>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</si>
  <si>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</si>
  <si>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</si>
  <si>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</si>
  <si>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</si>
  <si>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</si>
  <si>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</si>
  <si>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</si>
  <si>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</si>
  <si>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</si>
  <si>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</si>
  <si>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</si>
  <si>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</si>
  <si>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</si>
  <si>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</si>
  <si>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</si>
  <si>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</si>
  <si>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</si>
  <si>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</si>
  <si>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</si>
  <si>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</si>
  <si>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</si>
  <si>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</si>
  <si>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</si>
  <si>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</si>
  <si>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</si>
  <si>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</si>
  <si>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</si>
  <si>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</si>
  <si>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</si>
  <si>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</si>
  <si>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</si>
  <si>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</si>
  <si>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</si>
  <si>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</si>
  <si>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</si>
  <si>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</si>
  <si>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</si>
  <si>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</si>
  <si>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</si>
  <si>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</si>
  <si>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</si>
  <si>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</si>
  <si>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</si>
  <si>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</si>
  <si>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</si>
  <si>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</si>
  <si>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</si>
  <si>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</si>
  <si>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</si>
  <si>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</si>
  <si>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</si>
  <si>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</si>
  <si>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</si>
  <si>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</si>
  <si>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</si>
  <si>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</si>
  <si>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</si>
  <si>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</si>
  <si>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</si>
  <si>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</si>
  <si>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</si>
  <si>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</si>
  <si>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</si>
  <si>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</si>
  <si>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</si>
  <si>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</si>
  <si>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</si>
  <si>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</si>
  <si>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</si>
  <si>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</si>
  <si>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</si>
  <si>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</si>
  <si>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</si>
  <si>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</si>
  <si>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</si>
  <si>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</si>
  <si>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</si>
  <si>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</si>
  <si>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</si>
  <si>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</si>
  <si>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</si>
  <si>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</si>
  <si>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</si>
  <si>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</si>
  <si>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</si>
  <si>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</si>
  <si>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</si>
  <si>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</si>
  <si>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</si>
  <si>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</si>
  <si>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</si>
  <si>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</si>
  <si>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</si>
  <si>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</si>
  <si>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</si>
  <si>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</si>
  <si>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</si>
  <si>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</si>
  <si>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</si>
  <si>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</si>
  <si>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</si>
  <si>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</si>
  <si>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</si>
  <si>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</si>
  <si>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</si>
  <si>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</si>
  <si>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</si>
  <si>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</si>
  <si>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</si>
  <si>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</si>
  <si>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</si>
  <si>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</si>
  <si>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</si>
  <si>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</si>
  <si>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</si>
  <si>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</si>
  <si>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</si>
  <si>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</si>
  <si>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</si>
  <si>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</si>
  <si>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</si>
  <si>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</si>
  <si>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</si>
  <si>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</si>
  <si>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</si>
  <si>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</si>
  <si>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</si>
  <si>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</si>
  <si>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</si>
  <si>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</si>
  <si>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</si>
  <si>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</si>
  <si>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</si>
  <si>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</si>
  <si>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</si>
  <si>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</si>
  <si>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</si>
  <si>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</si>
  <si>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</si>
  <si>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</si>
  <si>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</si>
  <si>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</si>
  <si>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</si>
  <si>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</si>
  <si>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</si>
  <si>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</si>
  <si>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</si>
  <si>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</si>
  <si>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</si>
  <si>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</si>
  <si>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</si>
  <si>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</si>
  <si>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</si>
  <si>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</si>
  <si>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</si>
  <si>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</si>
  <si>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</si>
  <si>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</si>
  <si>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</si>
  <si>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</si>
  <si>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</si>
  <si>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</si>
  <si>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</si>
  <si>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</si>
  <si>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</si>
  <si>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</si>
  <si>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</si>
  <si>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</si>
  <si>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</si>
  <si>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</si>
  <si>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</si>
  <si>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</si>
  <si>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</si>
  <si>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</si>
  <si>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</si>
  <si>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</si>
  <si>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</si>
  <si>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</si>
  <si>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</si>
  <si>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</si>
  <si>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</si>
  <si>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</si>
  <si>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</si>
  <si>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</si>
  <si>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</si>
  <si>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</si>
  <si>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</si>
  <si>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</si>
  <si>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</si>
  <si>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</si>
  <si>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</si>
  <si>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</si>
  <si>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</si>
  <si>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</si>
  <si>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</si>
  <si>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</si>
  <si>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</si>
  <si>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</si>
  <si>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</si>
  <si>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</si>
  <si>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</si>
  <si>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</si>
  <si>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</si>
  <si>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</si>
  <si>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</si>
  <si>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</si>
  <si>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</si>
  <si>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</si>
  <si>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</si>
  <si>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</si>
  <si>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</si>
  <si>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</si>
  <si>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</si>
  <si>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</si>
  <si>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</si>
  <si>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</si>
  <si>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</si>
  <si>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</si>
  <si>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</si>
  <si>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</si>
  <si>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</si>
  <si>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</si>
  <si>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</si>
  <si>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</si>
  <si>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</si>
  <si>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</si>
  <si>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</si>
  <si>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</si>
  <si>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</si>
  <si>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</si>
  <si>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</si>
  <si>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</si>
  <si>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</si>
  <si>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</si>
  <si>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</si>
  <si>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</si>
  <si>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</si>
  <si>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</si>
  <si>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</si>
  <si>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</si>
  <si>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</si>
  <si>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</si>
  <si>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</si>
  <si>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</si>
  <si>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</si>
  <si>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</si>
  <si>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</si>
  <si>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</si>
  <si>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</si>
  <si>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</si>
  <si>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</si>
  <si>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</si>
  <si>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</si>
  <si>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</si>
  <si>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</si>
  <si>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</si>
  <si>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</si>
  <si>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</si>
  <si>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</si>
  <si>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</si>
  <si>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</si>
  <si>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</si>
  <si>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</si>
  <si>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</si>
  <si>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</si>
  <si>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</si>
  <si>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</si>
  <si>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</si>
  <si>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</si>
  <si>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</si>
  <si>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</si>
  <si>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</si>
  <si>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</si>
  <si>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</si>
  <si>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</si>
  <si>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</si>
  <si>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</si>
  <si>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</si>
  <si>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</si>
  <si>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</si>
  <si>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</si>
  <si>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</si>
  <si>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</si>
  <si>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</si>
  <si>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</si>
  <si>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</si>
  <si>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</si>
  <si>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</si>
  <si>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</si>
  <si>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</si>
  <si>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</si>
  <si>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</si>
  <si>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</si>
  <si>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</si>
  <si>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</si>
  <si>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</si>
  <si>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</si>
  <si>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</si>
  <si>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</si>
  <si>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</si>
  <si>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</si>
  <si>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</si>
  <si>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</si>
  <si>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</si>
  <si>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</si>
  <si>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</si>
  <si>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</si>
  <si>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</si>
  <si>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</si>
  <si>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</si>
  <si>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</si>
  <si>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</si>
  <si>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</si>
  <si>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</si>
  <si>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</si>
  <si>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</si>
  <si>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</si>
  <si>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</si>
  <si>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</si>
  <si>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</si>
  <si>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</si>
  <si>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</si>
  <si>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</si>
  <si>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</si>
  <si>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</si>
  <si>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</si>
  <si>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</si>
  <si>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</si>
  <si>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</si>
  <si>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</si>
  <si>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</si>
  <si>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</si>
  <si>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</si>
  <si>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</si>
  <si>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</si>
  <si>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</si>
  <si>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</si>
  <si>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</si>
  <si>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</si>
  <si>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</si>
  <si>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</si>
  <si>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</si>
  <si>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</si>
  <si>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</si>
  <si>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</si>
  <si>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</si>
  <si>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</si>
  <si>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</si>
  <si>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</si>
  <si>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</si>
  <si>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</si>
  <si>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</si>
  <si>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</si>
  <si>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</si>
  <si>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</si>
  <si>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</si>
  <si>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</si>
  <si>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</si>
  <si>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</si>
  <si>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</si>
  <si>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</si>
  <si>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</si>
  <si>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</si>
  <si>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</si>
  <si>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</si>
  <si>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</si>
  <si>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</si>
  <si>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</si>
  <si>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</si>
  <si>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</si>
  <si>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</si>
  <si>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</si>
  <si>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</si>
  <si>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</si>
  <si>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</si>
  <si>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</si>
  <si>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</si>
  <si>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</si>
  <si>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</si>
  <si>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</si>
  <si>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</si>
  <si>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</si>
  <si>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</si>
  <si>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</si>
  <si>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</si>
  <si>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</si>
  <si>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</si>
  <si>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</si>
  <si>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</si>
  <si>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</si>
  <si>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</si>
  <si>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</si>
  <si>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</si>
  <si>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</si>
  <si>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</si>
  <si>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</si>
  <si>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</si>
  <si>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</si>
  <si>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</si>
  <si>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</si>
  <si>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</si>
  <si>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</si>
  <si>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</si>
  <si>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</si>
  <si>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</si>
  <si>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</si>
  <si>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</si>
  <si>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</si>
  <si>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</si>
  <si>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</si>
  <si>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</si>
  <si>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</si>
  <si>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</si>
  <si>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</si>
  <si>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</si>
  <si>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</si>
  <si>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</si>
  <si>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</si>
  <si>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</si>
  <si>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</si>
  <si>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</si>
  <si>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</si>
  <si>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</si>
  <si>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</si>
  <si>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</si>
  <si>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</si>
  <si>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</si>
  <si>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</si>
  <si>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</si>
  <si>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</si>
  <si>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</si>
  <si>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</si>
  <si>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</si>
  <si>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</si>
  <si>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</si>
  <si>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</si>
  <si>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</si>
  <si>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</si>
  <si>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</si>
  <si>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</si>
  <si>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</si>
  <si>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</si>
  <si>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</si>
  <si>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</si>
  <si>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</si>
  <si>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</si>
  <si>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</si>
  <si>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</si>
  <si>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</si>
  <si>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</si>
  <si>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</si>
  <si>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</si>
  <si>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</si>
  <si>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</si>
  <si>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</si>
  <si>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</si>
  <si>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</si>
  <si>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</si>
  <si>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</si>
  <si>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</si>
  <si>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</si>
  <si>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</si>
  <si>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</si>
  <si>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</si>
  <si>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</si>
  <si>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</si>
  <si>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</si>
  <si>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</si>
  <si>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</si>
  <si>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</si>
  <si>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</si>
  <si>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</si>
  <si>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</si>
  <si>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</si>
  <si>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</si>
  <si>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</si>
  <si>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</si>
  <si>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</si>
  <si>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</si>
  <si>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</si>
  <si>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</si>
  <si>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</si>
  <si>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</si>
  <si>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</si>
  <si>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</si>
  <si>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</si>
  <si>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</si>
  <si>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</si>
  <si>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</si>
  <si>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</si>
  <si>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</si>
  <si>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</si>
  <si>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</si>
  <si>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</si>
  <si>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</si>
  <si>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</si>
  <si>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</si>
  <si>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</si>
  <si>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</si>
  <si>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</si>
  <si>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</si>
  <si>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</si>
  <si>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</si>
  <si>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</si>
  <si>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</si>
  <si>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</si>
  <si>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</si>
  <si>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</si>
  <si>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</si>
  <si>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</si>
  <si>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</si>
  <si>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</si>
  <si>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</si>
  <si>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</si>
  <si>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</si>
  <si>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</si>
  <si>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</si>
  <si>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</si>
  <si>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</si>
  <si>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</si>
  <si>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</si>
  <si>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</si>
  <si>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</si>
  <si>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</si>
  <si>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</si>
  <si>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</si>
  <si>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</si>
  <si>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</si>
  <si>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</si>
  <si>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</si>
  <si>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</si>
  <si>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</si>
  <si>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</si>
  <si>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</si>
  <si>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</si>
  <si>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</si>
  <si>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</si>
  <si>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</si>
  <si>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</si>
  <si>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</si>
  <si>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</si>
  <si>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</si>
  <si>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</si>
  <si>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</si>
  <si>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</si>
  <si>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</si>
  <si>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</si>
  <si>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</si>
  <si>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</si>
  <si>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</si>
  <si>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</si>
  <si>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</si>
  <si>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</si>
  <si>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</si>
  <si>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</si>
  <si>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</si>
  <si>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</si>
  <si>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</si>
  <si>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</si>
  <si>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</si>
  <si>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</si>
  <si>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</si>
  <si>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</si>
  <si>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</si>
  <si>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</si>
  <si>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</si>
  <si>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</si>
  <si>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</si>
  <si>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</si>
  <si>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</si>
  <si>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</si>
  <si>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</si>
  <si>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</si>
  <si>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</si>
  <si>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</si>
  <si>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</si>
  <si>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</si>
  <si>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</si>
  <si>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</si>
  <si>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</si>
  <si>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</si>
  <si>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</si>
  <si>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</si>
  <si>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</si>
  <si>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</si>
  <si>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</si>
  <si>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</si>
  <si>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</si>
  <si>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</si>
  <si>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</si>
  <si>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</si>
  <si>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</si>
  <si>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</si>
  <si>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</si>
  <si>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</si>
  <si>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</si>
  <si>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</si>
  <si>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</si>
  <si>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</si>
  <si>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</si>
  <si>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</si>
  <si>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</si>
  <si>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</si>
  <si>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</si>
  <si>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</si>
  <si>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</si>
  <si>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</si>
  <si>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</si>
  <si>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</si>
  <si>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</si>
  <si>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</si>
  <si>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</si>
  <si>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</si>
  <si>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</si>
  <si>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</si>
  <si>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</si>
  <si>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</si>
  <si>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</si>
  <si>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</si>
  <si>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</si>
  <si>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</si>
  <si>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</si>
  <si>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</si>
  <si>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</si>
  <si>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</si>
  <si>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</si>
  <si>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</si>
  <si>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</si>
  <si>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</si>
  <si>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</si>
  <si>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</si>
  <si>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</si>
  <si>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</si>
  <si>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</si>
  <si>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</si>
  <si>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</si>
  <si>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</si>
  <si>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</si>
  <si>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</si>
  <si>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</si>
  <si>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</si>
  <si>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</si>
  <si>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</si>
  <si>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</si>
  <si>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</si>
  <si>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</si>
  <si>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</si>
  <si>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</si>
  <si>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</si>
  <si>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</si>
  <si>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</si>
  <si>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</si>
  <si>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</si>
  <si>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</si>
  <si>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</si>
  <si>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</si>
  <si>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</si>
  <si>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</si>
  <si>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</si>
  <si>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</si>
  <si>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</si>
  <si>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</si>
  <si>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</si>
  <si>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</si>
  <si>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</si>
  <si>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</si>
  <si>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</si>
  <si>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</si>
  <si>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</si>
  <si>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</si>
  <si>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</si>
  <si>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</si>
  <si>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</si>
  <si>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</si>
  <si>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</si>
  <si>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</si>
  <si>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</si>
  <si>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</si>
  <si>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</si>
  <si>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</si>
  <si>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</si>
  <si>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</si>
  <si>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</si>
  <si>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</si>
  <si>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</si>
  <si>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</si>
  <si>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</si>
  <si>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</si>
  <si>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</si>
  <si>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</si>
  <si>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</si>
  <si>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</si>
  <si>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</si>
  <si>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</si>
  <si>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</si>
  <si>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</si>
  <si>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</si>
  <si>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</si>
  <si>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</si>
  <si>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</si>
  <si>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</si>
  <si>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</si>
  <si>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</si>
  <si>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</si>
  <si>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</si>
  <si>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</si>
  <si>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</si>
  <si>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</si>
  <si>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</si>
  <si>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</si>
  <si>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</si>
  <si>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</si>
  <si>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</si>
  <si>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</si>
  <si>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</si>
  <si>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</si>
  <si>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</si>
  <si>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</si>
  <si>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</si>
  <si>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</si>
  <si>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</si>
  <si>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</si>
  <si>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</si>
  <si>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</si>
  <si>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</si>
  <si>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</si>
  <si>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</si>
  <si>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</si>
  <si>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</si>
  <si>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</si>
  <si>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</si>
  <si>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</si>
  <si>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</si>
  <si>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</si>
  <si>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</si>
  <si>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</si>
  <si>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</si>
  <si>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</si>
  <si>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</si>
  <si>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</si>
  <si>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</si>
  <si>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</si>
  <si>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</si>
  <si>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</si>
  <si>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</si>
  <si>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</si>
  <si>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</si>
  <si>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</si>
  <si>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</si>
  <si>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</si>
  <si>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</si>
  <si>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</si>
  <si>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</si>
  <si>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</si>
  <si>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</si>
  <si>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</si>
  <si>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</si>
  <si>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</si>
  <si>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</si>
  <si>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</si>
  <si>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</si>
  <si>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</si>
  <si>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</si>
  <si>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</si>
  <si>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</si>
  <si>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</si>
  <si>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</si>
  <si>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</si>
  <si>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</si>
  <si>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</si>
  <si>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</si>
  <si>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</si>
  <si>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</si>
  <si>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</si>
  <si>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</si>
  <si>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</si>
  <si>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</si>
  <si>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</si>
  <si>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</si>
  <si>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</si>
  <si>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</si>
  <si>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</si>
  <si>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</si>
  <si>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</si>
  <si>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</si>
  <si>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</si>
  <si>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</si>
  <si>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</si>
  <si>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</si>
  <si>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</si>
  <si>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</si>
  <si>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</si>
  <si>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</si>
  <si>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</si>
  <si>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</si>
  <si>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</si>
  <si>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</si>
  <si>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</si>
  <si>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</si>
  <si>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</si>
  <si>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</si>
  <si>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</si>
  <si>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</si>
  <si>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</si>
  <si>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</si>
  <si>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</si>
  <si>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</si>
  <si>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</si>
  <si>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</si>
  <si>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</si>
  <si>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</si>
  <si>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</si>
  <si>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</si>
  <si>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</si>
  <si>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</si>
  <si>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</si>
  <si>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</si>
  <si>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</si>
  <si>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</si>
  <si>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</si>
  <si>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</si>
  <si>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</si>
  <si>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</si>
  <si>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</si>
  <si>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</si>
  <si>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</si>
  <si>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</si>
  <si>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</si>
  <si>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</si>
  <si>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</si>
  <si>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</si>
  <si>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</si>
  <si>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</si>
  <si>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</si>
  <si>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</si>
  <si>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</si>
  <si>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</si>
  <si>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</si>
  <si>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</si>
  <si>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</si>
  <si>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</si>
  <si>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</si>
  <si>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</si>
  <si>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</si>
  <si>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</si>
  <si>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</si>
  <si>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</si>
  <si>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</si>
  <si>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</si>
  <si>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</si>
  <si>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</si>
  <si>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</si>
  <si>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</si>
  <si>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</si>
  <si>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</si>
  <si>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</si>
  <si>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</si>
  <si>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</si>
  <si>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</si>
  <si>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</si>
  <si>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</si>
  <si>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</si>
  <si>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</si>
  <si>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</si>
  <si>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</si>
  <si>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</si>
  <si>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</si>
  <si>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</si>
  <si>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</si>
  <si>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</si>
  <si>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</si>
  <si>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</si>
  <si>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</si>
  <si>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</si>
  <si>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</si>
  <si>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</si>
  <si>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</si>
  <si>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</si>
  <si>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</si>
  <si>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</si>
  <si>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</si>
  <si>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</si>
  <si>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</si>
  <si>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</si>
  <si>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</si>
  <si>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</si>
  <si>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</si>
  <si>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</si>
  <si>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</si>
  <si>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</si>
  <si>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</si>
  <si>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</si>
  <si>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</si>
  <si>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</si>
  <si>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</si>
  <si>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</si>
  <si>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</si>
  <si>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</si>
  <si>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</si>
  <si>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</si>
  <si>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</si>
  <si>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</si>
  <si>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</si>
  <si>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</si>
  <si>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</si>
  <si>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</si>
  <si>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</si>
  <si>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</si>
  <si>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</si>
  <si>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</si>
  <si>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</si>
  <si>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</si>
  <si>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</si>
  <si>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</si>
  <si>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</si>
  <si>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</si>
  <si>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</si>
  <si>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</si>
  <si>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</si>
  <si>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</si>
  <si>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</si>
  <si>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</si>
  <si>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</si>
  <si>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</si>
  <si>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</si>
  <si>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</si>
  <si>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</si>
  <si>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</si>
  <si>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</si>
  <si>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</si>
  <si>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</si>
  <si>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</si>
  <si>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</si>
  <si>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</si>
  <si>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</si>
  <si>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</si>
  <si>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</si>
  <si>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</si>
  <si>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</si>
  <si>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</si>
  <si>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</si>
  <si>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</si>
  <si>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</si>
  <si>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</si>
  <si>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</si>
  <si>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</si>
  <si>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</si>
  <si>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</si>
  <si>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</si>
  <si>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</si>
  <si>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</si>
  <si>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</si>
  <si>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</si>
  <si>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</si>
  <si>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</si>
  <si>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</si>
  <si>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</si>
  <si>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</si>
  <si>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</si>
  <si>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</si>
  <si>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</si>
  <si>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</si>
  <si>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</si>
  <si>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</si>
  <si>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</si>
  <si>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</si>
  <si>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</si>
  <si>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</si>
  <si>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</si>
  <si>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</si>
  <si>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</si>
  <si>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</si>
  <si>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</si>
  <si>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</si>
  <si>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</si>
  <si>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</si>
  <si>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</si>
  <si>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</si>
  <si>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</si>
  <si>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</si>
  <si>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</si>
  <si>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</si>
  <si>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</si>
  <si>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</si>
  <si>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</si>
  <si>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</si>
  <si>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</si>
  <si>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</si>
  <si>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</si>
  <si>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</si>
  <si>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</si>
  <si>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</si>
  <si>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</si>
  <si>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</si>
  <si>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</si>
  <si>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</si>
  <si>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</si>
  <si>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</si>
  <si>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</si>
  <si>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</si>
  <si>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</si>
  <si>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</si>
  <si>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</si>
  <si>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</si>
  <si>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</si>
  <si>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</si>
  <si>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</si>
  <si>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</si>
  <si>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</si>
  <si>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</si>
  <si>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</si>
  <si>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</si>
  <si>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</si>
  <si>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</si>
  <si>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</si>
  <si>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</si>
  <si>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</si>
  <si>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</si>
  <si>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</si>
  <si>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</si>
  <si>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</si>
  <si>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</si>
  <si>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</si>
  <si>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</si>
  <si>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</si>
  <si>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</si>
  <si>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</si>
  <si>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</si>
  <si>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</si>
  <si>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</si>
  <si>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</si>
  <si>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</si>
  <si>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</si>
  <si>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</si>
  <si>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</si>
  <si>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</si>
  <si>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</si>
  <si>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</si>
  <si>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</si>
  <si>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</si>
  <si>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</si>
  <si>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</si>
  <si>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</si>
  <si>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</si>
  <si>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</si>
  <si>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</si>
  <si>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</si>
  <si>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</si>
  <si>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</si>
  <si>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</si>
  <si>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</si>
  <si>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</si>
  <si>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</si>
  <si>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</si>
  <si>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</si>
  <si>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</si>
  <si>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</si>
  <si>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</si>
  <si>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</si>
  <si>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</si>
  <si>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</si>
  <si>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</si>
  <si>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</si>
  <si>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</si>
  <si>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</si>
  <si>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</si>
  <si>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</si>
  <si>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</si>
  <si>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</si>
  <si>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</si>
  <si>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</si>
  <si>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</si>
  <si>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</si>
  <si>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</si>
  <si>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</si>
  <si>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</si>
  <si>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</si>
  <si>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</si>
  <si>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</si>
  <si>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</si>
  <si>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</si>
  <si>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</si>
  <si>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</si>
  <si>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</si>
  <si>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</si>
  <si>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</si>
  <si>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</si>
  <si>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</si>
  <si>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</si>
  <si>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</si>
  <si>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</si>
  <si>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</si>
  <si>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</si>
  <si>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</si>
  <si>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</si>
  <si>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</si>
  <si>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</si>
  <si>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</si>
  <si>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</si>
  <si>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</si>
  <si>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</si>
  <si>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</si>
  <si>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</si>
  <si>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</si>
  <si>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</si>
  <si>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 xml:space="preserve">КФ - ОП "ОКОЛНА СРЕДА" </t>
  </si>
  <si>
    <t xml:space="preserve">ЕФРР - ОП "ОКОЛНА СРЕДА" </t>
  </si>
  <si>
    <t>Община Чипровци</t>
  </si>
  <si>
    <t>09554/28-28</t>
  </si>
  <si>
    <t>Силвия Еленкова</t>
  </si>
  <si>
    <t>Пламен Петков</t>
  </si>
  <si>
    <t>Радослава Горанова</t>
  </si>
  <si>
    <t>13.10.2017 г.</t>
  </si>
  <si>
    <t>chiprovci@mail.bg</t>
  </si>
  <si>
    <t>www.chiprovtci.bg</t>
  </si>
  <si>
    <t>b1158</t>
  </si>
  <si>
    <t>d1036</t>
  </si>
  <si>
    <t>c1336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</si>
</sst>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Чипровци</v>
      </c>
      <c r="C2" s="1677"/>
      <c r="D2" s="1678"/>
      <c r="E2" s="1021"/>
      <c r="F2" s="1022">
        <f>+OTCHET!H9</f>
        <v>0</v>
      </c>
      <c r="G2" s="1023" t="str">
        <f>+OTCHET!F12</f>
        <v>6210</v>
      </c>
      <c r="H2" s="1024"/>
      <c r="I2" s="1679" t="str">
        <f>+OTCHET!H603</f>
        <v>www.chiprovtci.bg</v>
      </c>
      <c r="J2" s="1680"/>
      <c r="K2" s="1015"/>
      <c r="L2" s="1681" t="str">
        <f>OTCHET!H601</f>
        <v>chiprovci@mail.bg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1019</v>
      </c>
      <c r="O6" s="1010"/>
      <c r="P6" s="1047">
        <f>OTCHET!F9</f>
        <v>43008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33432</v>
      </c>
      <c r="K50" s="1097"/>
      <c r="L50" s="1104">
        <f>+IF($P$2=33,$Q50,0)</f>
        <v>0</v>
      </c>
      <c r="M50" s="1097"/>
      <c r="N50" s="1134">
        <f>+ROUND(+G50+J50+L50,0)</f>
        <v>33432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33432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170755</v>
      </c>
      <c r="K53" s="1097"/>
      <c r="L53" s="1122">
        <f>+IF($P$2=33,$Q53,0)</f>
        <v>0</v>
      </c>
      <c r="M53" s="1097"/>
      <c r="N53" s="1123">
        <f>+ROUND(+G53+J53+L53,0)</f>
        <v>170755</v>
      </c>
      <c r="O53" s="1099"/>
      <c r="P53" s="1121">
        <f>+ROUND(OTCHET!E186+OTCHET!E189,0)</f>
        <v>0</v>
      </c>
      <c r="Q53" s="1122">
        <f>+ROUND(OTCHET!L186+OTCHET!L189,0)</f>
        <v>170755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34361</v>
      </c>
      <c r="K54" s="1097"/>
      <c r="L54" s="1122">
        <f>+IF($P$2=33,$Q54,0)</f>
        <v>0</v>
      </c>
      <c r="M54" s="1097"/>
      <c r="N54" s="1123">
        <f>+ROUND(+G54+J54+L54,0)</f>
        <v>34361</v>
      </c>
      <c r="O54" s="1099"/>
      <c r="P54" s="1121">
        <f>+ROUND(OTCHET!E195+OTCHET!E203,0)</f>
        <v>0</v>
      </c>
      <c r="Q54" s="1122">
        <f>+ROUND(OTCHET!L195+OTCHET!L203,0)</f>
        <v>34361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238548</v>
      </c>
      <c r="K55" s="1097"/>
      <c r="L55" s="1210">
        <f>+ROUND(+SUM(L50:L54),0)</f>
        <v>0</v>
      </c>
      <c r="M55" s="1097"/>
      <c r="N55" s="1211">
        <f>+ROUND(+SUM(N50:N54),0)</f>
        <v>238548</v>
      </c>
      <c r="O55" s="1099"/>
      <c r="P55" s="1209">
        <f>+ROUND(+SUM(P50:P54),0)</f>
        <v>0</v>
      </c>
      <c r="Q55" s="1210">
        <f>+ROUND(+SUM(Q50:Q54),0)</f>
        <v>238548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3251</v>
      </c>
      <c r="K68" s="1097"/>
      <c r="L68" s="1104">
        <f>+IF($P$2=33,$Q68,0)</f>
        <v>0</v>
      </c>
      <c r="M68" s="1097"/>
      <c r="N68" s="1134">
        <f>+ROUND(+G68+J68+L68,0)</f>
        <v>3251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3251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3251</v>
      </c>
      <c r="K70" s="1097"/>
      <c r="L70" s="1210">
        <f>+ROUND(+SUM(L68:L69),0)</f>
        <v>0</v>
      </c>
      <c r="M70" s="1097"/>
      <c r="N70" s="1211">
        <f>+ROUND(+SUM(N68:N69),0)</f>
        <v>3251</v>
      </c>
      <c r="O70" s="1099"/>
      <c r="P70" s="1209">
        <f>+ROUND(+SUM(P68:P69),0)</f>
        <v>0</v>
      </c>
      <c r="Q70" s="1210">
        <f>+ROUND(+SUM(Q68:Q69),0)</f>
        <v>3251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241799</v>
      </c>
      <c r="K76" s="1097"/>
      <c r="L76" s="1235">
        <f>+ROUND(L55+L62+L66+L70+L74,0)</f>
        <v>0</v>
      </c>
      <c r="M76" s="1097"/>
      <c r="N76" s="1236">
        <f>+ROUND(N55+N62+N66+N70+N74,0)</f>
        <v>241799</v>
      </c>
      <c r="O76" s="1099"/>
      <c r="P76" s="1233">
        <f>+ROUND(P55+P62+P66+P70+P74,0)</f>
        <v>0</v>
      </c>
      <c r="Q76" s="1234">
        <f>+ROUND(Q55+Q62+Q66+Q70+Q74,0)</f>
        <v>241799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208485</v>
      </c>
      <c r="K78" s="1097"/>
      <c r="L78" s="1110">
        <f>+IF($P$2=33,$Q78,0)</f>
        <v>0</v>
      </c>
      <c r="M78" s="1097"/>
      <c r="N78" s="1111">
        <f>+ROUND(+G78+J78+L78,0)</f>
        <v>208485</v>
      </c>
      <c r="O78" s="1099"/>
      <c r="P78" s="1109">
        <f>+ROUND(OTCHET!E415,0)</f>
        <v>0</v>
      </c>
      <c r="Q78" s="1110">
        <f>+ROUND(OTCHET!L415,0)</f>
        <v>208485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34568</v>
      </c>
      <c r="K79" s="1097"/>
      <c r="L79" s="1122">
        <f>+IF($P$2=33,$Q79,0)</f>
        <v>0</v>
      </c>
      <c r="M79" s="1097"/>
      <c r="N79" s="1123">
        <f>+ROUND(+G79+J79+L79,0)</f>
        <v>34568</v>
      </c>
      <c r="O79" s="1099"/>
      <c r="P79" s="1121">
        <f>+ROUND(OTCHET!E425,0)</f>
        <v>0</v>
      </c>
      <c r="Q79" s="1122">
        <f>+ROUND(OTCHET!L425,0)</f>
        <v>34568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243053</v>
      </c>
      <c r="K80" s="1097"/>
      <c r="L80" s="1244">
        <f>+ROUND(L78+L79,0)</f>
        <v>0</v>
      </c>
      <c r="M80" s="1097"/>
      <c r="N80" s="1245">
        <f>+ROUND(N78+N79,0)</f>
        <v>243053</v>
      </c>
      <c r="O80" s="1099"/>
      <c r="P80" s="1243">
        <f>+ROUND(P78+P79,0)</f>
        <v>0</v>
      </c>
      <c r="Q80" s="1244">
        <f>+ROUND(Q78+Q79,0)</f>
        <v>243053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1254</v>
      </c>
      <c r="K82" s="1097"/>
      <c r="L82" s="1257">
        <f>+ROUND(L47,0)-ROUND(L76,0)+ROUND(L80,0)</f>
        <v>0</v>
      </c>
      <c r="M82" s="1097"/>
      <c r="N82" s="1258">
        <f>+ROUND(N47,0)-ROUND(N76,0)+ROUND(N80,0)</f>
        <v>1254</v>
      </c>
      <c r="O82" s="1259"/>
      <c r="P82" s="1256">
        <f>+ROUND(P47,0)-ROUND(P76,0)+ROUND(P80,0)</f>
        <v>0</v>
      </c>
      <c r="Q82" s="1257">
        <f>+ROUND(Q47,0)-ROUND(Q76,0)+ROUND(Q80,0)</f>
        <v>1254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-1254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-1254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-1254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6455</v>
      </c>
      <c r="K122" s="1097"/>
      <c r="L122" s="1122">
        <f>+IF($P$2=33,$Q122,0)</f>
        <v>0</v>
      </c>
      <c r="M122" s="1097"/>
      <c r="N122" s="1123">
        <f>+ROUND(+G122+J122+L122,0)</f>
        <v>6455</v>
      </c>
      <c r="O122" s="1099"/>
      <c r="P122" s="1121">
        <f>+ROUND(OTCHET!E520,0)</f>
        <v>0</v>
      </c>
      <c r="Q122" s="1122">
        <f>+ROUND(OTCHET!L520,0)</f>
        <v>6455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6455</v>
      </c>
      <c r="K125" s="1097"/>
      <c r="L125" s="1244">
        <f>+ROUND(+SUM(L121:L124),0)</f>
        <v>0</v>
      </c>
      <c r="M125" s="1097"/>
      <c r="N125" s="1245">
        <f>+ROUND(+SUM(N121:N124),0)</f>
        <v>6455</v>
      </c>
      <c r="O125" s="1099"/>
      <c r="P125" s="1243">
        <f>+ROUND(+SUM(P121:P124),0)</f>
        <v>0</v>
      </c>
      <c r="Q125" s="1244">
        <f>+ROUND(+SUM(Q121:Q124),0)</f>
        <v>6455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2977</v>
      </c>
      <c r="K127" s="1097"/>
      <c r="L127" s="1110">
        <f>+IF($P$2=33,$Q127,0)</f>
        <v>0</v>
      </c>
      <c r="M127" s="1097"/>
      <c r="N127" s="1111">
        <f>+ROUND(+G127+J127+L127,0)</f>
        <v>2977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2977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10686</v>
      </c>
      <c r="K129" s="1097"/>
      <c r="L129" s="1122">
        <f>+IF($P$2=33,$Q129,0)</f>
        <v>0</v>
      </c>
      <c r="M129" s="1097"/>
      <c r="N129" s="1123">
        <f>+ROUND(+G129+J129+L129,0)</f>
        <v>10686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10686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7709</v>
      </c>
      <c r="K130" s="1097"/>
      <c r="L130" s="1297">
        <f>+ROUND(+L129-L127-L128,0)</f>
        <v>0</v>
      </c>
      <c r="M130" s="1097"/>
      <c r="N130" s="1298">
        <f>+ROUND(+N129-N127-N128,0)</f>
        <v>7709</v>
      </c>
      <c r="O130" s="1099"/>
      <c r="P130" s="1296">
        <f>+ROUND(+P129-P127-P128,0)</f>
        <v>0</v>
      </c>
      <c r="Q130" s="1297">
        <f>+ROUND(+Q129-Q127-Q128,0)</f>
        <v>7709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13.10.2017 г.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73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990</v>
      </c>
      <c r="F11" s="708">
        <f>OTCHET!F9</f>
        <v>43008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241799</v>
      </c>
      <c r="G38" s="849">
        <f>SUM(G39:G53)-G44-G46-G51-G52</f>
        <v>241799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170755</v>
      </c>
      <c r="G40" s="817">
        <f>OTCHET!I189</f>
        <v>170755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34361</v>
      </c>
      <c r="G41" s="817">
        <f>+OTCHET!I195+OTCHET!I203</f>
        <v>34361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33432</v>
      </c>
      <c r="G42" s="817">
        <f>+OTCHET!I204+OTCHET!I222+OTCHET!I271</f>
        <v>33432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3251</v>
      </c>
      <c r="G45" s="869">
        <f>+OTCHET!I255+OTCHET!I256+OTCHET!I257+OTCHET!I258</f>
        <v>3251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243053</v>
      </c>
      <c r="G54" s="895">
        <f>+G55+G56+G60</f>
        <v>243053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243053</v>
      </c>
      <c r="G56" s="904">
        <f>+OTCHET!I379+OTCHET!I387+OTCHET!I392+OTCHET!I395+OTCHET!I398+OTCHET!I401+OTCHET!I402+OTCHET!I405+OTCHET!I418+OTCHET!I419+OTCHET!I420+OTCHET!I421+OTCHET!I422</f>
        <v>243053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34568</v>
      </c>
      <c r="G57" s="908">
        <f>+OTCHET!I418+OTCHET!I419+OTCHET!I420+OTCHET!I421+OTCHET!I422</f>
        <v>34568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1254</v>
      </c>
      <c r="G62" s="930">
        <f>+G22-G38+G54-G61</f>
        <v>1254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-1254</v>
      </c>
      <c r="G64" s="940">
        <f>SUM(+G66+G74+G75+G82+G83+G84+G87+G88+G89+G90+G91+G92+G93)</f>
        <v>-1254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6455</v>
      </c>
      <c r="G84" s="908">
        <f>+G85+G86</f>
        <v>6455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6455</v>
      </c>
      <c r="G86" s="966">
        <f>+OTCHET!I517+OTCHET!I520+OTCHET!I540</f>
        <v>6455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2977</v>
      </c>
      <c r="G88" s="904">
        <f>+OTCHET!I563+OTCHET!I564+OTCHET!I565+OTCHET!I566+OTCHET!I567+OTCHET!I568</f>
        <v>2977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-10686</v>
      </c>
      <c r="G89" s="817">
        <f>+OTCHET!I569+OTCHET!I570+OTCHET!I571+OTCHET!I572+OTCHET!I573+OTCHET!I574+OTCHET!I575</f>
        <v>-10686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09554/28-28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Радослава Горанова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Силвия Еленкова</v>
      </c>
      <c r="F112" s="1752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85" zoomScaleNormal="8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2059</v>
      </c>
      <c r="C9" s="1799"/>
      <c r="D9" s="1800"/>
      <c r="E9" s="115">
        <v>42736</v>
      </c>
      <c r="F9" s="116">
        <v>43008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септември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Чипровци</v>
      </c>
      <c r="C12" s="1802"/>
      <c r="D12" s="1803"/>
      <c r="E12" s="118" t="s">
        <v>983</v>
      </c>
      <c r="F12" s="1591" t="s">
        <v>1498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5" t="s">
        <v>2042</v>
      </c>
      <c r="F19" s="1766"/>
      <c r="G19" s="1766"/>
      <c r="H19" s="1767"/>
      <c r="I19" s="1788" t="s">
        <v>2043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9" t="str">
        <f>$B$9</f>
        <v>Община Чипровци</v>
      </c>
      <c r="C175" s="1780"/>
      <c r="D175" s="1781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Чипровци</v>
      </c>
      <c r="C178" s="1802"/>
      <c r="D178" s="1803"/>
      <c r="E178" s="232" t="s">
        <v>908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5" t="s">
        <v>2044</v>
      </c>
      <c r="F182" s="1766"/>
      <c r="G182" s="1766"/>
      <c r="H182" s="1767"/>
      <c r="I182" s="1768" t="s">
        <v>2045</v>
      </c>
      <c r="J182" s="1769"/>
      <c r="K182" s="1769"/>
      <c r="L182" s="177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1" t="s">
        <v>761</v>
      </c>
      <c r="D186" s="177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764</v>
      </c>
      <c r="D189" s="176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170755</v>
      </c>
      <c r="J189" s="276">
        <f t="shared" si="45"/>
        <v>0</v>
      </c>
      <c r="K189" s="277">
        <f t="shared" si="45"/>
        <v>0</v>
      </c>
      <c r="L189" s="274">
        <f t="shared" si="45"/>
        <v>170755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153565</v>
      </c>
      <c r="J190" s="284">
        <f t="shared" si="46"/>
        <v>0</v>
      </c>
      <c r="K190" s="285">
        <f t="shared" si="46"/>
        <v>0</v>
      </c>
      <c r="L190" s="282">
        <f t="shared" si="46"/>
        <v>153565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9800</v>
      </c>
      <c r="J191" s="298">
        <f t="shared" si="46"/>
        <v>0</v>
      </c>
      <c r="K191" s="299">
        <f t="shared" si="46"/>
        <v>0</v>
      </c>
      <c r="L191" s="296">
        <f t="shared" si="46"/>
        <v>9800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7390</v>
      </c>
      <c r="J194" s="290">
        <f t="shared" si="46"/>
        <v>0</v>
      </c>
      <c r="K194" s="291">
        <f t="shared" si="46"/>
        <v>0</v>
      </c>
      <c r="L194" s="288">
        <f t="shared" si="46"/>
        <v>7390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73" t="s">
        <v>199</v>
      </c>
      <c r="D195" s="177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34361</v>
      </c>
      <c r="J195" s="276">
        <f t="shared" si="47"/>
        <v>0</v>
      </c>
      <c r="K195" s="277">
        <f t="shared" si="47"/>
        <v>0</v>
      </c>
      <c r="L195" s="274">
        <f t="shared" si="47"/>
        <v>34361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21325</v>
      </c>
      <c r="J196" s="284">
        <f t="shared" si="48"/>
        <v>0</v>
      </c>
      <c r="K196" s="285">
        <f t="shared" si="48"/>
        <v>0</v>
      </c>
      <c r="L196" s="282">
        <f t="shared" si="48"/>
        <v>21325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111</v>
      </c>
      <c r="J197" s="298">
        <f t="shared" si="48"/>
        <v>0</v>
      </c>
      <c r="K197" s="299">
        <f t="shared" si="48"/>
        <v>0</v>
      </c>
      <c r="L197" s="296">
        <f t="shared" si="48"/>
        <v>111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9155</v>
      </c>
      <c r="J199" s="298">
        <f t="shared" si="48"/>
        <v>0</v>
      </c>
      <c r="K199" s="299">
        <f t="shared" si="48"/>
        <v>0</v>
      </c>
      <c r="L199" s="296">
        <f t="shared" si="48"/>
        <v>9155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3770</v>
      </c>
      <c r="J200" s="298">
        <f t="shared" si="48"/>
        <v>0</v>
      </c>
      <c r="K200" s="299">
        <f t="shared" si="48"/>
        <v>0</v>
      </c>
      <c r="L200" s="296">
        <f t="shared" si="48"/>
        <v>3770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5" t="s">
        <v>204</v>
      </c>
      <c r="D203" s="177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33432</v>
      </c>
      <c r="J204" s="276">
        <f t="shared" si="49"/>
        <v>0</v>
      </c>
      <c r="K204" s="277">
        <f t="shared" si="49"/>
        <v>0</v>
      </c>
      <c r="L204" s="311">
        <f t="shared" si="49"/>
        <v>33432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30856</v>
      </c>
      <c r="J205" s="284">
        <f t="shared" si="50"/>
        <v>0</v>
      </c>
      <c r="K205" s="285">
        <f t="shared" si="50"/>
        <v>0</v>
      </c>
      <c r="L205" s="282">
        <f t="shared" si="50"/>
        <v>30856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807</v>
      </c>
      <c r="J208" s="298">
        <f t="shared" si="50"/>
        <v>0</v>
      </c>
      <c r="K208" s="299">
        <f t="shared" si="50"/>
        <v>0</v>
      </c>
      <c r="L208" s="296">
        <f t="shared" si="50"/>
        <v>807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235</v>
      </c>
      <c r="J209" s="298">
        <f t="shared" si="50"/>
        <v>0</v>
      </c>
      <c r="K209" s="299">
        <f t="shared" si="50"/>
        <v>0</v>
      </c>
      <c r="L209" s="296">
        <f t="shared" si="50"/>
        <v>235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1534</v>
      </c>
      <c r="J210" s="317">
        <f t="shared" si="50"/>
        <v>0</v>
      </c>
      <c r="K210" s="318">
        <f t="shared" si="50"/>
        <v>0</v>
      </c>
      <c r="L210" s="315">
        <f t="shared" si="50"/>
        <v>1534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7" t="s">
        <v>279</v>
      </c>
      <c r="D222" s="1758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7" t="s">
        <v>739</v>
      </c>
      <c r="D226" s="1758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7" t="s">
        <v>224</v>
      </c>
      <c r="D232" s="1758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7" t="s">
        <v>226</v>
      </c>
      <c r="D235" s="1758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7" t="s">
        <v>229</v>
      </c>
      <c r="D239" s="175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7" t="s">
        <v>241</v>
      </c>
      <c r="D255" s="1758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7" t="s">
        <v>242</v>
      </c>
      <c r="D256" s="1758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7" t="s">
        <v>243</v>
      </c>
      <c r="D257" s="1758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7" t="s">
        <v>244</v>
      </c>
      <c r="D258" s="175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3251</v>
      </c>
      <c r="J258" s="276">
        <f t="shared" si="64"/>
        <v>0</v>
      </c>
      <c r="K258" s="277">
        <f t="shared" si="64"/>
        <v>0</v>
      </c>
      <c r="L258" s="311">
        <f t="shared" si="64"/>
        <v>3251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3251</v>
      </c>
      <c r="J264" s="290">
        <f t="shared" si="65"/>
        <v>0</v>
      </c>
      <c r="K264" s="291">
        <f t="shared" si="65"/>
        <v>0</v>
      </c>
      <c r="L264" s="288">
        <f t="shared" si="65"/>
        <v>3251</v>
      </c>
      <c r="M264" s="7">
        <f t="shared" si="63"/>
        <v>1</v>
      </c>
      <c r="N264" s="278"/>
    </row>
    <row r="265" spans="1:14" s="15" customFormat="1" ht="15.75">
      <c r="A265" s="22">
        <v>635</v>
      </c>
      <c r="B265" s="273">
        <v>4300</v>
      </c>
      <c r="C265" s="1757" t="s">
        <v>1689</v>
      </c>
      <c r="D265" s="1758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7" t="s">
        <v>1686</v>
      </c>
      <c r="D269" s="1758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7" t="s">
        <v>1687</v>
      </c>
      <c r="D270" s="1758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7" t="s">
        <v>280</v>
      </c>
      <c r="D272" s="175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5" t="s">
        <v>255</v>
      </c>
      <c r="D275" s="175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5" t="s">
        <v>256</v>
      </c>
      <c r="D276" s="1756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5" t="s">
        <v>642</v>
      </c>
      <c r="D284" s="175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5" t="s">
        <v>702</v>
      </c>
      <c r="D287" s="175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7" t="s">
        <v>703</v>
      </c>
      <c r="D288" s="1758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933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3" t="s">
        <v>711</v>
      </c>
      <c r="D297" s="175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241799</v>
      </c>
      <c r="J301" s="398">
        <f t="shared" si="79"/>
        <v>0</v>
      </c>
      <c r="K301" s="399">
        <f t="shared" si="79"/>
        <v>0</v>
      </c>
      <c r="L301" s="396">
        <f t="shared" si="79"/>
        <v>241799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9" t="str">
        <f>$B$9</f>
        <v>Община Чипровци</v>
      </c>
      <c r="C346" s="1780"/>
      <c r="D346" s="1781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Чипровци</v>
      </c>
      <c r="C349" s="1802"/>
      <c r="D349" s="1803"/>
      <c r="E349" s="411" t="s">
        <v>908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-3373</v>
      </c>
      <c r="J392" s="445">
        <f t="shared" si="91"/>
        <v>0</v>
      </c>
      <c r="K392" s="446">
        <f>SUM(K393:K394)</f>
        <v>0</v>
      </c>
      <c r="L392" s="1380">
        <f t="shared" si="91"/>
        <v>-3373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>
        <v>123</v>
      </c>
      <c r="J393" s="153"/>
      <c r="K393" s="154">
        <v>0</v>
      </c>
      <c r="L393" s="1381">
        <f>I393+J393+K393</f>
        <v>123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>
        <v>-3496</v>
      </c>
      <c r="J394" s="174"/>
      <c r="K394" s="175">
        <v>0</v>
      </c>
      <c r="L394" s="1385">
        <f>I394+J394+K394</f>
        <v>-3496</v>
      </c>
      <c r="M394" s="7">
        <f t="shared" si="83"/>
        <v>1</v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211858</v>
      </c>
      <c r="J395" s="1655">
        <f t="shared" si="92"/>
        <v>0</v>
      </c>
      <c r="K395" s="446">
        <f>SUM(K396:K397)</f>
        <v>0</v>
      </c>
      <c r="L395" s="1380">
        <f t="shared" si="92"/>
        <v>211858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>
        <v>211858</v>
      </c>
      <c r="J396" s="1647"/>
      <c r="K396" s="1653">
        <v>0</v>
      </c>
      <c r="L396" s="1381">
        <f>I396+J396+K396</f>
        <v>211858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208485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208485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>
        <v>5714</v>
      </c>
      <c r="J420" s="1631"/>
      <c r="K420" s="1481">
        <v>0</v>
      </c>
      <c r="L420" s="1380">
        <f>I420+J420+K420</f>
        <v>5714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28854</v>
      </c>
      <c r="J422" s="445">
        <f t="shared" si="99"/>
        <v>0</v>
      </c>
      <c r="K422" s="446">
        <f t="shared" si="99"/>
        <v>0</v>
      </c>
      <c r="L422" s="1380">
        <f t="shared" si="99"/>
        <v>28854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>
        <v>28854</v>
      </c>
      <c r="J423" s="153"/>
      <c r="K423" s="154">
        <v>0</v>
      </c>
      <c r="L423" s="1381">
        <f>I423+J423+K423</f>
        <v>28854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34568</v>
      </c>
      <c r="J425" s="515">
        <f t="shared" si="100"/>
        <v>0</v>
      </c>
      <c r="K425" s="516">
        <f t="shared" si="100"/>
        <v>0</v>
      </c>
      <c r="L425" s="513">
        <f t="shared" si="100"/>
        <v>34568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9" t="str">
        <f>$B$9</f>
        <v>Община Чипровци</v>
      </c>
      <c r="C431" s="1780"/>
      <c r="D431" s="1781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Чипровци</v>
      </c>
      <c r="C434" s="1802"/>
      <c r="D434" s="1803"/>
      <c r="E434" s="411" t="s">
        <v>908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5" t="s">
        <v>2048</v>
      </c>
      <c r="F438" s="1766"/>
      <c r="G438" s="1766"/>
      <c r="H438" s="1767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1254</v>
      </c>
      <c r="J441" s="548">
        <f t="shared" si="103"/>
        <v>0</v>
      </c>
      <c r="K441" s="549">
        <f t="shared" si="103"/>
        <v>0</v>
      </c>
      <c r="L441" s="550">
        <f t="shared" si="103"/>
        <v>1254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-1254</v>
      </c>
      <c r="J442" s="555">
        <f t="shared" si="104"/>
        <v>0</v>
      </c>
      <c r="K442" s="556">
        <f t="shared" si="104"/>
        <v>0</v>
      </c>
      <c r="L442" s="557">
        <f>+L593</f>
        <v>-1254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7" t="str">
        <f>$B$7</f>
        <v>ОТЧЕТНИ ДАННИ ПО ЕБК ЗА СМЕТКИТЕ ЗА СРЕДСТВАТА ОТ ЕВРОПЕЙСКИЯ СЪЮЗ - КСФ</v>
      </c>
      <c r="C445" s="1778"/>
      <c r="D445" s="177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9" t="str">
        <f>$B$9</f>
        <v>Община Чипровци</v>
      </c>
      <c r="C447" s="1780"/>
      <c r="D447" s="1781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Чипровци</v>
      </c>
      <c r="C450" s="1802"/>
      <c r="D450" s="1803"/>
      <c r="E450" s="411" t="s">
        <v>908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957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6455</v>
      </c>
      <c r="J520" s="581">
        <f t="shared" si="125"/>
        <v>0</v>
      </c>
      <c r="K520" s="582">
        <f t="shared" si="125"/>
        <v>0</v>
      </c>
      <c r="L520" s="579">
        <f t="shared" si="125"/>
        <v>6455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>
        <v>6455</v>
      </c>
      <c r="J523" s="159"/>
      <c r="K523" s="586">
        <v>0</v>
      </c>
      <c r="L523" s="1389">
        <f t="shared" si="121"/>
        <v>6455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-7709</v>
      </c>
      <c r="J562" s="581">
        <f t="shared" si="133"/>
        <v>0</v>
      </c>
      <c r="K562" s="582">
        <f t="shared" si="133"/>
        <v>0</v>
      </c>
      <c r="L562" s="579">
        <f t="shared" si="133"/>
        <v>-7709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>
        <v>2977</v>
      </c>
      <c r="J563" s="153"/>
      <c r="K563" s="585">
        <v>0</v>
      </c>
      <c r="L563" s="1381">
        <f t="shared" si="121"/>
        <v>2977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>
        <v>-10686</v>
      </c>
      <c r="J569" s="153"/>
      <c r="K569" s="1669">
        <v>0</v>
      </c>
      <c r="L569" s="1395">
        <f t="shared" si="134"/>
        <v>-10686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-1254</v>
      </c>
      <c r="J593" s="665">
        <f t="shared" si="138"/>
        <v>0</v>
      </c>
      <c r="K593" s="667">
        <f t="shared" si="138"/>
        <v>0</v>
      </c>
      <c r="L593" s="663">
        <f t="shared" si="138"/>
        <v>-1254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2061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2063</v>
      </c>
      <c r="E599" s="672"/>
      <c r="F599" s="219" t="s">
        <v>897</v>
      </c>
      <c r="G599" s="1829" t="s">
        <v>2062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2064</v>
      </c>
      <c r="C601" s="1839"/>
      <c r="D601" s="676" t="s">
        <v>900</v>
      </c>
      <c r="E601" s="677" t="s">
        <v>2060</v>
      </c>
      <c r="F601" s="678">
        <v>878101238</v>
      </c>
      <c r="G601" s="679" t="s">
        <v>901</v>
      </c>
      <c r="H601" s="1840" t="s">
        <v>2065</v>
      </c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 t="s">
        <v>2066</v>
      </c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77" t="str">
        <f>$B$7</f>
        <v>ОТЧЕТНИ ДАННИ ПО ЕБК ЗА СМЕТКИТЕ ЗА СРЕДСТВАТА ОТ ЕВРОПЕЙСКИЯ СЪЮЗ - КСФ</v>
      </c>
      <c r="C608" s="1778"/>
      <c r="D608" s="1778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9" t="str">
        <f>$B$9</f>
        <v>Община Чипровци</v>
      </c>
      <c r="C610" s="1780"/>
      <c r="D610" s="1781"/>
      <c r="E610" s="115">
        <f>$E$9</f>
        <v>42736</v>
      </c>
      <c r="F610" s="227">
        <f>$F$9</f>
        <v>43008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2" t="str">
        <f>$B$12</f>
        <v>Чипровци</v>
      </c>
      <c r="C613" s="1783"/>
      <c r="D613" s="1784"/>
      <c r="E613" s="411" t="s">
        <v>908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5" t="s">
        <v>2054</v>
      </c>
      <c r="F617" s="1766"/>
      <c r="G617" s="1766"/>
      <c r="H617" s="1767"/>
      <c r="I617" s="1768" t="s">
        <v>2055</v>
      </c>
      <c r="J617" s="1769"/>
      <c r="K617" s="1769"/>
      <c r="L617" s="1770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98313</v>
      </c>
      <c r="D620" s="1458" t="s">
        <v>1262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1" t="s">
        <v>761</v>
      </c>
      <c r="D624" s="177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764</v>
      </c>
      <c r="D627" s="1764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4936</v>
      </c>
      <c r="J627" s="276">
        <f t="shared" si="141"/>
        <v>0</v>
      </c>
      <c r="K627" s="277">
        <f t="shared" si="141"/>
        <v>0</v>
      </c>
      <c r="L627" s="274">
        <f t="shared" si="141"/>
        <v>4936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>
        <v>4936</v>
      </c>
      <c r="J632" s="174"/>
      <c r="K632" s="1427"/>
      <c r="L632" s="288">
        <f>I632+J632+K632</f>
        <v>4936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73" t="s">
        <v>199</v>
      </c>
      <c r="D633" s="1774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712</v>
      </c>
      <c r="J633" s="276">
        <f t="shared" si="142"/>
        <v>0</v>
      </c>
      <c r="K633" s="277">
        <f t="shared" si="142"/>
        <v>0</v>
      </c>
      <c r="L633" s="274">
        <f t="shared" si="142"/>
        <v>712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>
        <v>282</v>
      </c>
      <c r="J634" s="153"/>
      <c r="K634" s="1421"/>
      <c r="L634" s="282">
        <f aca="true" t="shared" si="144" ref="L634:L641">I634+J634+K634</f>
        <v>282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>
        <v>111</v>
      </c>
      <c r="J635" s="159"/>
      <c r="K635" s="1426"/>
      <c r="L635" s="296">
        <f t="shared" si="144"/>
        <v>111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>
        <v>206</v>
      </c>
      <c r="J637" s="159"/>
      <c r="K637" s="1426"/>
      <c r="L637" s="296">
        <f t="shared" si="144"/>
        <v>206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>
        <v>113</v>
      </c>
      <c r="J638" s="159"/>
      <c r="K638" s="1426"/>
      <c r="L638" s="296">
        <f t="shared" si="144"/>
        <v>113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5" t="s">
        <v>204</v>
      </c>
      <c r="D641" s="177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807</v>
      </c>
      <c r="J642" s="276">
        <f t="shared" si="145"/>
        <v>0</v>
      </c>
      <c r="K642" s="277">
        <f t="shared" si="145"/>
        <v>0</v>
      </c>
      <c r="L642" s="311">
        <f t="shared" si="145"/>
        <v>807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>
        <v>807</v>
      </c>
      <c r="J646" s="159"/>
      <c r="K646" s="1426"/>
      <c r="L646" s="296">
        <f t="shared" si="147"/>
        <v>807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7" t="s">
        <v>279</v>
      </c>
      <c r="D660" s="1758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7" t="s">
        <v>739</v>
      </c>
      <c r="D664" s="1758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7" t="s">
        <v>224</v>
      </c>
      <c r="D670" s="1758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7" t="s">
        <v>226</v>
      </c>
      <c r="D673" s="1758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7" t="s">
        <v>229</v>
      </c>
      <c r="D677" s="1758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7" t="s">
        <v>241</v>
      </c>
      <c r="D693" s="1758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7" t="s">
        <v>242</v>
      </c>
      <c r="D694" s="1758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7" t="s">
        <v>243</v>
      </c>
      <c r="D695" s="1758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7" t="s">
        <v>244</v>
      </c>
      <c r="D696" s="1758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7" t="s">
        <v>1689</v>
      </c>
      <c r="D703" s="1758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7" t="s">
        <v>1686</v>
      </c>
      <c r="D707" s="1758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7" t="s">
        <v>1687</v>
      </c>
      <c r="D708" s="1758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7" t="s">
        <v>280</v>
      </c>
      <c r="D710" s="1758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5" t="s">
        <v>255</v>
      </c>
      <c r="D713" s="1756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5" t="s">
        <v>256</v>
      </c>
      <c r="D714" s="1756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5" t="s">
        <v>642</v>
      </c>
      <c r="D722" s="1756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5" t="s">
        <v>702</v>
      </c>
      <c r="D725" s="1756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7" t="s">
        <v>703</v>
      </c>
      <c r="D726" s="1758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9" t="s">
        <v>933</v>
      </c>
      <c r="D731" s="1760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3" t="s">
        <v>711</v>
      </c>
      <c r="D735" s="1754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3" t="s">
        <v>711</v>
      </c>
      <c r="D736" s="1754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6455</v>
      </c>
      <c r="J740" s="398">
        <f t="shared" si="173"/>
        <v>0</v>
      </c>
      <c r="K740" s="399">
        <f t="shared" si="173"/>
        <v>0</v>
      </c>
      <c r="L740" s="396">
        <f t="shared" si="173"/>
        <v>6455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77" t="str">
        <f>$B$7</f>
        <v>ОТЧЕТНИ ДАННИ ПО ЕБК ЗА СМЕТКИТЕ ЗА СРЕДСТВАТА ОТ ЕВРОПЕЙСКИЯ СЪЮЗ - КСФ</v>
      </c>
      <c r="C746" s="1778"/>
      <c r="D746" s="1778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79" t="str">
        <f>$B$9</f>
        <v>Община Чипровци</v>
      </c>
      <c r="C748" s="1780"/>
      <c r="D748" s="1781"/>
      <c r="E748" s="115">
        <f>$E$9</f>
        <v>42736</v>
      </c>
      <c r="F748" s="227">
        <f>$F$9</f>
        <v>43008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2" t="str">
        <f>$B$12</f>
        <v>Чипровци</v>
      </c>
      <c r="C751" s="1783"/>
      <c r="D751" s="1784"/>
      <c r="E751" s="411" t="s">
        <v>908</v>
      </c>
      <c r="F751" s="1362" t="str">
        <f>$F$12</f>
        <v>6210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5" t="s">
        <v>2054</v>
      </c>
      <c r="F755" s="1766"/>
      <c r="G755" s="1766"/>
      <c r="H755" s="1767"/>
      <c r="I755" s="1768" t="s">
        <v>2055</v>
      </c>
      <c r="J755" s="1769"/>
      <c r="K755" s="1769"/>
      <c r="L755" s="1770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5538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5538</v>
      </c>
      <c r="D760" s="1458" t="s">
        <v>585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1" t="s">
        <v>761</v>
      </c>
      <c r="D762" s="1772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3" t="s">
        <v>764</v>
      </c>
      <c r="D765" s="1764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10033</v>
      </c>
      <c r="J765" s="276">
        <f t="shared" si="176"/>
        <v>0</v>
      </c>
      <c r="K765" s="277">
        <f t="shared" si="176"/>
        <v>0</v>
      </c>
      <c r="L765" s="274">
        <f t="shared" si="176"/>
        <v>10033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>
        <v>9800</v>
      </c>
      <c r="J767" s="159"/>
      <c r="K767" s="1426"/>
      <c r="L767" s="296">
        <f>I767+J767+K767</f>
        <v>9800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>
        <v>233</v>
      </c>
      <c r="J770" s="174"/>
      <c r="K770" s="1427"/>
      <c r="L770" s="288">
        <f>I770+J770+K770</f>
        <v>233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773" t="s">
        <v>199</v>
      </c>
      <c r="D771" s="1774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1170</v>
      </c>
      <c r="J771" s="276">
        <f t="shared" si="177"/>
        <v>0</v>
      </c>
      <c r="K771" s="277">
        <f t="shared" si="177"/>
        <v>0</v>
      </c>
      <c r="L771" s="274">
        <f t="shared" si="177"/>
        <v>1170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>
        <v>593</v>
      </c>
      <c r="J772" s="153"/>
      <c r="K772" s="1421"/>
      <c r="L772" s="282">
        <f aca="true" t="shared" si="179" ref="L772:L779">I772+J772+K772</f>
        <v>593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>
        <v>364</v>
      </c>
      <c r="J775" s="159"/>
      <c r="K775" s="1426"/>
      <c r="L775" s="296">
        <f t="shared" si="179"/>
        <v>364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>
        <v>213</v>
      </c>
      <c r="J776" s="159"/>
      <c r="K776" s="1426"/>
      <c r="L776" s="296">
        <f t="shared" si="179"/>
        <v>213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5" t="s">
        <v>204</v>
      </c>
      <c r="D779" s="177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3" t="s">
        <v>205</v>
      </c>
      <c r="D780" s="1764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7" t="s">
        <v>279</v>
      </c>
      <c r="D798" s="1758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7" t="s">
        <v>739</v>
      </c>
      <c r="D802" s="1758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7" t="s">
        <v>224</v>
      </c>
      <c r="D808" s="1758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7" t="s">
        <v>226</v>
      </c>
      <c r="D811" s="1758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1" t="s">
        <v>227</v>
      </c>
      <c r="D812" s="1762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1" t="s">
        <v>228</v>
      </c>
      <c r="D813" s="1762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1" t="s">
        <v>1688</v>
      </c>
      <c r="D814" s="1762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7" t="s">
        <v>229</v>
      </c>
      <c r="D815" s="1758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7" t="s">
        <v>241</v>
      </c>
      <c r="D831" s="1758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7" t="s">
        <v>242</v>
      </c>
      <c r="D832" s="1758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7" t="s">
        <v>243</v>
      </c>
      <c r="D833" s="1758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7" t="s">
        <v>244</v>
      </c>
      <c r="D834" s="1758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3251</v>
      </c>
      <c r="J834" s="276">
        <f t="shared" si="195"/>
        <v>0</v>
      </c>
      <c r="K834" s="277">
        <f t="shared" si="195"/>
        <v>0</v>
      </c>
      <c r="L834" s="311">
        <f t="shared" si="195"/>
        <v>3251</v>
      </c>
      <c r="M834" s="12">
        <f t="shared" si="194"/>
        <v>1</v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>
        <v>3251</v>
      </c>
      <c r="J840" s="174"/>
      <c r="K840" s="1427"/>
      <c r="L840" s="288">
        <f t="shared" si="197"/>
        <v>3251</v>
      </c>
      <c r="M840" s="12">
        <f t="shared" si="194"/>
        <v>1</v>
      </c>
      <c r="N840" s="13"/>
    </row>
    <row r="841" spans="1:14" ht="15.75">
      <c r="A841" s="14">
        <v>398</v>
      </c>
      <c r="B841" s="273">
        <v>4300</v>
      </c>
      <c r="C841" s="1757" t="s">
        <v>1689</v>
      </c>
      <c r="D841" s="1758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7" t="s">
        <v>1686</v>
      </c>
      <c r="D845" s="1758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7" t="s">
        <v>1687</v>
      </c>
      <c r="D846" s="1758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1" t="s">
        <v>254</v>
      </c>
      <c r="D847" s="1762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7" t="s">
        <v>280</v>
      </c>
      <c r="D848" s="1758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5" t="s">
        <v>255</v>
      </c>
      <c r="D851" s="1756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5" t="s">
        <v>256</v>
      </c>
      <c r="D852" s="1756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5" t="s">
        <v>642</v>
      </c>
      <c r="D860" s="1756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5" t="s">
        <v>702</v>
      </c>
      <c r="D863" s="1756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7" t="s">
        <v>703</v>
      </c>
      <c r="D864" s="1758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9" t="s">
        <v>933</v>
      </c>
      <c r="D869" s="1760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3" t="s">
        <v>711</v>
      </c>
      <c r="D873" s="1754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3" t="s">
        <v>711</v>
      </c>
      <c r="D874" s="1754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14454</v>
      </c>
      <c r="J878" s="398">
        <f t="shared" si="208"/>
        <v>0</v>
      </c>
      <c r="K878" s="399">
        <f t="shared" si="208"/>
        <v>0</v>
      </c>
      <c r="L878" s="396">
        <f t="shared" si="208"/>
        <v>14454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77" t="str">
        <f>$B$7</f>
        <v>ОТЧЕТНИ ДАННИ ПО ЕБК ЗА СМЕТКИТЕ ЗА СРЕДСТВАТА ОТ ЕВРОПЕЙСКИЯ СЪЮЗ - КСФ</v>
      </c>
      <c r="C884" s="1778"/>
      <c r="D884" s="1778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79" t="str">
        <f>$B$9</f>
        <v>Община Чипровци</v>
      </c>
      <c r="C886" s="1780"/>
      <c r="D886" s="1781"/>
      <c r="E886" s="115">
        <f>$E$9</f>
        <v>42736</v>
      </c>
      <c r="F886" s="227">
        <f>$F$9</f>
        <v>43008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2" t="str">
        <f>$B$12</f>
        <v>Чипровци</v>
      </c>
      <c r="C889" s="1783"/>
      <c r="D889" s="1784"/>
      <c r="E889" s="411" t="s">
        <v>908</v>
      </c>
      <c r="F889" s="1362" t="str">
        <f>$F$12</f>
        <v>6210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5" t="s">
        <v>2054</v>
      </c>
      <c r="F893" s="1766"/>
      <c r="G893" s="1766"/>
      <c r="H893" s="1767"/>
      <c r="I893" s="1768" t="s">
        <v>2055</v>
      </c>
      <c r="J893" s="1769"/>
      <c r="K893" s="1769"/>
      <c r="L893" s="1770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1" t="s">
        <v>761</v>
      </c>
      <c r="D900" s="1772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3" t="s">
        <v>764</v>
      </c>
      <c r="D903" s="1764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781</v>
      </c>
      <c r="J903" s="276">
        <f t="shared" si="211"/>
        <v>0</v>
      </c>
      <c r="K903" s="277">
        <f t="shared" si="211"/>
        <v>0</v>
      </c>
      <c r="L903" s="274">
        <f t="shared" si="211"/>
        <v>781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>
        <v>781</v>
      </c>
      <c r="J908" s="174"/>
      <c r="K908" s="1427"/>
      <c r="L908" s="288">
        <f>I908+J908+K908</f>
        <v>781</v>
      </c>
      <c r="M908" s="12">
        <f t="shared" si="210"/>
        <v>1</v>
      </c>
      <c r="N908" s="13"/>
    </row>
    <row r="909" spans="1:14" ht="15.75">
      <c r="A909" s="10"/>
      <c r="B909" s="273">
        <v>500</v>
      </c>
      <c r="C909" s="1773" t="s">
        <v>199</v>
      </c>
      <c r="D909" s="1774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250</v>
      </c>
      <c r="J909" s="276">
        <f t="shared" si="212"/>
        <v>0</v>
      </c>
      <c r="K909" s="277">
        <f t="shared" si="212"/>
        <v>0</v>
      </c>
      <c r="L909" s="274">
        <f t="shared" si="212"/>
        <v>250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>
        <v>148</v>
      </c>
      <c r="J910" s="153"/>
      <c r="K910" s="1421"/>
      <c r="L910" s="282">
        <f aca="true" t="shared" si="214" ref="L910:L917">I910+J910+K910</f>
        <v>148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>
        <v>63</v>
      </c>
      <c r="J913" s="159"/>
      <c r="K913" s="1426"/>
      <c r="L913" s="296">
        <f t="shared" si="214"/>
        <v>63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>
        <v>39</v>
      </c>
      <c r="J914" s="159"/>
      <c r="K914" s="1426"/>
      <c r="L914" s="296">
        <f t="shared" si="214"/>
        <v>39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5" t="s">
        <v>204</v>
      </c>
      <c r="D917" s="177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3" t="s">
        <v>205</v>
      </c>
      <c r="D918" s="1764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32390</v>
      </c>
      <c r="J918" s="276">
        <f t="shared" si="215"/>
        <v>0</v>
      </c>
      <c r="K918" s="277">
        <f t="shared" si="215"/>
        <v>0</v>
      </c>
      <c r="L918" s="311">
        <f t="shared" si="215"/>
        <v>32390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>
        <v>30856</v>
      </c>
      <c r="J919" s="153"/>
      <c r="K919" s="1421"/>
      <c r="L919" s="282">
        <f aca="true" t="shared" si="217" ref="L919:L935">I919+J919+K919</f>
        <v>30856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>
        <v>1534</v>
      </c>
      <c r="J924" s="165"/>
      <c r="K924" s="1422"/>
      <c r="L924" s="315">
        <f t="shared" si="217"/>
        <v>1534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7" t="s">
        <v>279</v>
      </c>
      <c r="D936" s="1758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7" t="s">
        <v>739</v>
      </c>
      <c r="D940" s="1758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7" t="s">
        <v>224</v>
      </c>
      <c r="D946" s="1758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7" t="s">
        <v>226</v>
      </c>
      <c r="D949" s="1758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1" t="s">
        <v>227</v>
      </c>
      <c r="D950" s="1762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1" t="s">
        <v>228</v>
      </c>
      <c r="D951" s="1762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1" t="s">
        <v>1688</v>
      </c>
      <c r="D952" s="1762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7" t="s">
        <v>229</v>
      </c>
      <c r="D953" s="1758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7" t="s">
        <v>241</v>
      </c>
      <c r="D969" s="1758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7" t="s">
        <v>242</v>
      </c>
      <c r="D970" s="1758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7" t="s">
        <v>243</v>
      </c>
      <c r="D971" s="1758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7" t="s">
        <v>244</v>
      </c>
      <c r="D972" s="1758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7" t="s">
        <v>1689</v>
      </c>
      <c r="D979" s="1758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7" t="s">
        <v>1686</v>
      </c>
      <c r="D983" s="1758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7" t="s">
        <v>1687</v>
      </c>
      <c r="D984" s="1758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1" t="s">
        <v>254</v>
      </c>
      <c r="D985" s="1762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7" t="s">
        <v>280</v>
      </c>
      <c r="D986" s="1758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5" t="s">
        <v>255</v>
      </c>
      <c r="D989" s="1756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5" t="s">
        <v>256</v>
      </c>
      <c r="D990" s="1756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5" t="s">
        <v>642</v>
      </c>
      <c r="D998" s="1756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5" t="s">
        <v>702</v>
      </c>
      <c r="D1001" s="1756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7" t="s">
        <v>703</v>
      </c>
      <c r="D1002" s="1758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9" t="s">
        <v>933</v>
      </c>
      <c r="D1007" s="1760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3" t="s">
        <v>711</v>
      </c>
      <c r="D1011" s="1754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3" t="s">
        <v>711</v>
      </c>
      <c r="D1012" s="1754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33421</v>
      </c>
      <c r="J1016" s="398">
        <f t="shared" si="243"/>
        <v>0</v>
      </c>
      <c r="K1016" s="399">
        <f t="shared" si="243"/>
        <v>0</v>
      </c>
      <c r="L1016" s="396">
        <f t="shared" si="243"/>
        <v>33421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77" t="str">
        <f>$B$7</f>
        <v>ОТЧЕТНИ ДАННИ ПО ЕБК ЗА СМЕТКИТЕ ЗА СРЕДСТВАТА ОТ ЕВРОПЕЙСКИЯ СЪЮЗ - КСФ</v>
      </c>
      <c r="C1022" s="1778"/>
      <c r="D1022" s="1778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79" t="str">
        <f>$B$9</f>
        <v>Община Чипровци</v>
      </c>
      <c r="C1024" s="1780"/>
      <c r="D1024" s="1781"/>
      <c r="E1024" s="115">
        <f>$E$9</f>
        <v>42736</v>
      </c>
      <c r="F1024" s="227">
        <f>$F$9</f>
        <v>43008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2" t="str">
        <f>$B$12</f>
        <v>Чипровци</v>
      </c>
      <c r="C1027" s="1783"/>
      <c r="D1027" s="1784"/>
      <c r="E1027" s="411" t="s">
        <v>908</v>
      </c>
      <c r="F1027" s="1362" t="str">
        <f>$F$12</f>
        <v>6210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5" t="s">
        <v>2054</v>
      </c>
      <c r="F1031" s="1766"/>
      <c r="G1031" s="1766"/>
      <c r="H1031" s="1767"/>
      <c r="I1031" s="1768" t="s">
        <v>2055</v>
      </c>
      <c r="J1031" s="1769"/>
      <c r="K1031" s="1769"/>
      <c r="L1031" s="1770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98311</v>
      </c>
      <c r="D1034" s="1458" t="s">
        <v>1258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5561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5561</v>
      </c>
      <c r="D1036" s="1458" t="s">
        <v>597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1" t="s">
        <v>761</v>
      </c>
      <c r="D1038" s="1772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3" t="s">
        <v>764</v>
      </c>
      <c r="D1041" s="1764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155005</v>
      </c>
      <c r="J1041" s="276">
        <f t="shared" si="246"/>
        <v>0</v>
      </c>
      <c r="K1041" s="277">
        <f t="shared" si="246"/>
        <v>0</v>
      </c>
      <c r="L1041" s="274">
        <f t="shared" si="246"/>
        <v>155005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>
        <v>153565</v>
      </c>
      <c r="J1042" s="153"/>
      <c r="K1042" s="1421"/>
      <c r="L1042" s="282">
        <f>I1042+J1042+K1042</f>
        <v>153565</v>
      </c>
      <c r="M1042" s="12">
        <f t="shared" si="245"/>
        <v>1</v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>
        <v>1440</v>
      </c>
      <c r="J1046" s="174"/>
      <c r="K1046" s="1427"/>
      <c r="L1046" s="288">
        <f>I1046+J1046+K1046</f>
        <v>1440</v>
      </c>
      <c r="M1046" s="12">
        <f t="shared" si="245"/>
        <v>1</v>
      </c>
      <c r="N1046" s="13"/>
    </row>
    <row r="1047" spans="1:14" ht="15.75">
      <c r="A1047" s="10"/>
      <c r="B1047" s="273">
        <v>500</v>
      </c>
      <c r="C1047" s="1773" t="s">
        <v>199</v>
      </c>
      <c r="D1047" s="1774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32229</v>
      </c>
      <c r="J1047" s="276">
        <f t="shared" si="247"/>
        <v>0</v>
      </c>
      <c r="K1047" s="277">
        <f t="shared" si="247"/>
        <v>0</v>
      </c>
      <c r="L1047" s="274">
        <f t="shared" si="247"/>
        <v>32229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1"/>
      <c r="I1048" s="152">
        <v>20302</v>
      </c>
      <c r="J1048" s="153"/>
      <c r="K1048" s="1421"/>
      <c r="L1048" s="282">
        <f aca="true" t="shared" si="249" ref="L1048:L1055">I1048+J1048+K1048</f>
        <v>20302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6"/>
      <c r="I1051" s="158">
        <v>8522</v>
      </c>
      <c r="J1051" s="159"/>
      <c r="K1051" s="1426"/>
      <c r="L1051" s="296">
        <f t="shared" si="249"/>
        <v>8522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6"/>
      <c r="I1052" s="158">
        <v>3405</v>
      </c>
      <c r="J1052" s="159"/>
      <c r="K1052" s="1426"/>
      <c r="L1052" s="296">
        <f t="shared" si="249"/>
        <v>3405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5" t="s">
        <v>204</v>
      </c>
      <c r="D1055" s="1776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3" t="s">
        <v>205</v>
      </c>
      <c r="D1056" s="1764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235</v>
      </c>
      <c r="J1056" s="276">
        <f t="shared" si="250"/>
        <v>0</v>
      </c>
      <c r="K1056" s="277">
        <f t="shared" si="250"/>
        <v>0</v>
      </c>
      <c r="L1056" s="311">
        <f t="shared" si="250"/>
        <v>235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0</v>
      </c>
      <c r="F1061" s="158"/>
      <c r="G1061" s="159"/>
      <c r="H1061" s="1426"/>
      <c r="I1061" s="158">
        <v>235</v>
      </c>
      <c r="J1061" s="159"/>
      <c r="K1061" s="1426"/>
      <c r="L1061" s="296">
        <f t="shared" si="252"/>
        <v>235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57" t="s">
        <v>279</v>
      </c>
      <c r="D1074" s="1758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57" t="s">
        <v>739</v>
      </c>
      <c r="D1078" s="1758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57" t="s">
        <v>224</v>
      </c>
      <c r="D1084" s="1758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57" t="s">
        <v>226</v>
      </c>
      <c r="D1087" s="1758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1" t="s">
        <v>227</v>
      </c>
      <c r="D1088" s="1762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1" t="s">
        <v>228</v>
      </c>
      <c r="D1089" s="1762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1" t="s">
        <v>1688</v>
      </c>
      <c r="D1090" s="1762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57" t="s">
        <v>229</v>
      </c>
      <c r="D1091" s="1758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57" t="s">
        <v>241</v>
      </c>
      <c r="D1107" s="1758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57" t="s">
        <v>242</v>
      </c>
      <c r="D1108" s="1758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57" t="s">
        <v>243</v>
      </c>
      <c r="D1109" s="1758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57" t="s">
        <v>244</v>
      </c>
      <c r="D1110" s="1758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57" t="s">
        <v>1689</v>
      </c>
      <c r="D1117" s="1758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57" t="s">
        <v>1686</v>
      </c>
      <c r="D1121" s="1758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57" t="s">
        <v>1687</v>
      </c>
      <c r="D1122" s="1758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1" t="s">
        <v>254</v>
      </c>
      <c r="D1123" s="1762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57" t="s">
        <v>280</v>
      </c>
      <c r="D1124" s="1758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5" t="s">
        <v>255</v>
      </c>
      <c r="D1127" s="1756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5" t="s">
        <v>256</v>
      </c>
      <c r="D1128" s="1756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5" t="s">
        <v>642</v>
      </c>
      <c r="D1136" s="1756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5" t="s">
        <v>702</v>
      </c>
      <c r="D1139" s="1756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57" t="s">
        <v>703</v>
      </c>
      <c r="D1140" s="1758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59" t="s">
        <v>933</v>
      </c>
      <c r="D1145" s="1760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3" t="s">
        <v>711</v>
      </c>
      <c r="D1149" s="1754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3" t="s">
        <v>711</v>
      </c>
      <c r="D1150" s="1754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187469</v>
      </c>
      <c r="J1154" s="398">
        <f t="shared" si="278"/>
        <v>0</v>
      </c>
      <c r="K1154" s="399">
        <f t="shared" si="278"/>
        <v>0</v>
      </c>
      <c r="L1154" s="396">
        <f t="shared" si="278"/>
        <v>187469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66">
      <selection activeCell="C266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2057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2058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2069</v>
      </c>
      <c r="I2" s="61"/>
    </row>
    <row r="3" spans="1:9" ht="12.75">
      <c r="A3" s="61" t="s">
        <v>726</v>
      </c>
      <c r="B3" s="61" t="s">
        <v>2067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2068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7">
        <f>$B$7</f>
        <v>0</v>
      </c>
      <c r="J14" s="1778"/>
      <c r="K14" s="177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2">
        <f>$B$12</f>
        <v>0</v>
      </c>
      <c r="J19" s="1783"/>
      <c r="K19" s="1784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5" t="s">
        <v>2054</v>
      </c>
      <c r="M23" s="1766"/>
      <c r="N23" s="1766"/>
      <c r="O23" s="1767"/>
      <c r="P23" s="1768" t="s">
        <v>2055</v>
      </c>
      <c r="Q23" s="1769"/>
      <c r="R23" s="1769"/>
      <c r="S23" s="177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1" t="s">
        <v>761</v>
      </c>
      <c r="K30" s="177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764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199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5" t="s">
        <v>204</v>
      </c>
      <c r="K47" s="177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7" t="s">
        <v>279</v>
      </c>
      <c r="K66" s="175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7" t="s">
        <v>739</v>
      </c>
      <c r="K70" s="175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7" t="s">
        <v>224</v>
      </c>
      <c r="K76" s="175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7" t="s">
        <v>226</v>
      </c>
      <c r="K79" s="1758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7" t="s">
        <v>229</v>
      </c>
      <c r="K83" s="175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7" t="s">
        <v>241</v>
      </c>
      <c r="K99" s="1758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7" t="s">
        <v>242</v>
      </c>
      <c r="K100" s="1758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7" t="s">
        <v>243</v>
      </c>
      <c r="K101" s="1758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7" t="s">
        <v>244</v>
      </c>
      <c r="K102" s="175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7" t="s">
        <v>1689</v>
      </c>
      <c r="K109" s="175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7" t="s">
        <v>1686</v>
      </c>
      <c r="K113" s="1758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7" t="s">
        <v>1687</v>
      </c>
      <c r="K114" s="1758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7" t="s">
        <v>280</v>
      </c>
      <c r="K116" s="175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5" t="s">
        <v>255</v>
      </c>
      <c r="K119" s="1756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5" t="s">
        <v>256</v>
      </c>
      <c r="K120" s="175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5" t="s">
        <v>642</v>
      </c>
      <c r="K128" s="175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5" t="s">
        <v>702</v>
      </c>
      <c r="K131" s="1756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7" t="s">
        <v>703</v>
      </c>
      <c r="K132" s="175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933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3" t="s">
        <v>711</v>
      </c>
      <c r="K141" s="1754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3" t="s">
        <v>711</v>
      </c>
      <c r="K142" s="1754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2017-10-25T10:34:58Z</cp:lastPrinted>
  <dcterms:created xsi:type="dcterms:W3CDTF">1997-12-10T11:54:07Z</dcterms:created>
  <dcterms:modified xsi:type="dcterms:W3CDTF">2017-10-25T10:35:05Z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